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indices fin phab aj" sheetId="1" r:id="rId1"/>
    <sheet name="Cat" sheetId="2" r:id="rId2"/>
    <sheet name="Gal" sheetId="3" r:id="rId3"/>
    <sheet name="And" sheetId="4" r:id="rId4"/>
    <sheet name="Ast" sheetId="5" r:id="rId5"/>
    <sheet name="Cnt" sheetId="6" r:id="rId6"/>
    <sheet name="Rio" sheetId="7" r:id="rId7"/>
    <sheet name="Mu" sheetId="8" r:id="rId8"/>
    <sheet name="Va" sheetId="9" r:id="rId9"/>
    <sheet name="Ara" sheetId="10" r:id="rId10"/>
    <sheet name="C-M" sheetId="11" r:id="rId11"/>
    <sheet name="Cana" sheetId="12" r:id="rId12"/>
    <sheet name="Ex" sheetId="13" r:id="rId13"/>
    <sheet name="Bal" sheetId="14" r:id="rId14"/>
    <sheet name="Mad" sheetId="15" r:id="rId15"/>
    <sheet name="CyL" sheetId="16" r:id="rId16"/>
    <sheet name="Total" sheetId="17" r:id="rId17"/>
    <sheet name="check" sheetId="18" r:id="rId18"/>
    <sheet name="Sheet4" sheetId="19" r:id="rId19"/>
    <sheet name="Sheet2" sheetId="20" r:id="rId20"/>
    <sheet name="Sheet3" sheetId="21" r:id="rId21"/>
  </sheets>
  <externalReferences>
    <externalReference r:id="rId24"/>
    <externalReference r:id="rId25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<sst xmlns="http://schemas.openxmlformats.org/spreadsheetml/2006/main" count="1471" uniqueCount="161">
  <si>
    <t>8. Rec. normativa por tributos cedidos tradicionales y tasas afectas</t>
  </si>
  <si>
    <t>9. Otros agregados de interés</t>
  </si>
  <si>
    <t>Financiación Efectiva a competencias homogéneas</t>
  </si>
  <si>
    <t xml:space="preserve">   3.8. Fondo de Competitividad</t>
  </si>
  <si>
    <t xml:space="preserve">  10.6. Financiación por caja total a comp. homog. a precios de 2002</t>
  </si>
  <si>
    <t>VALENCIA</t>
  </si>
  <si>
    <t>ARAGON</t>
  </si>
  <si>
    <t>ANDALUCÍA</t>
  </si>
  <si>
    <t xml:space="preserve">  10.3. Financiación efectiva a comp. homogéneas a precios de 2008</t>
  </si>
  <si>
    <t>nota: las magnitudes a precios de 2008 se calculan con el deflactor del PIB "nacional"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</si>
  <si>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</si>
  <si>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</si>
  <si>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</si>
  <si>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</si>
  <si>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</si>
  <si>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</si>
  <si>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</si>
  <si>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</si>
  <si>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1.1.5. Tasas sobre el juego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</si>
  <si>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</si>
  <si>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</si>
  <si>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</si>
  <si>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</si>
  <si>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</si>
  <si>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</si>
  <si>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</si>
  <si>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 xml:space="preserve">   3.6. Transferencia del Fondo de Garantía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</si>
  <si>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</si>
  <si>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</si>
  <si>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</si>
  <si>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</si>
  <si>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</si>
  <si>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</si>
  <si>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</si>
  <si>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</si>
  <si>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</si>
  <si>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</si>
  <si>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</si>
  <si>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</si>
  <si>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</si>
  <si>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</si>
  <si>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</si>
  <si>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</si>
  <si>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</si>
  <si>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</si>
  <si>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</si>
  <si>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</si>
  <si>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</si>
  <si>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</si>
  <si>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>Check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</si>
  <si>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</si>
  <si>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</si>
  <si>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</si>
  <si>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</si>
  <si>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</si>
  <si>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</si>
  <si>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</si>
  <si>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</si>
  <si>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</si>
  <si>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</si>
  <si>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</si>
  <si>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</si>
  <si>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</si>
  <si>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</si>
  <si>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</si>
  <si>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- saldo de la liquidación del ejercicio  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</si>
  <si>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</si>
  <si>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</si>
  <si>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</si>
  <si>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9.3. PIB a precios constantes de 2002 (con deflactor nacional)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</si>
  <si>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</si>
  <si>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</si>
  <si>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</si>
  <si>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</si>
  <si>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</si>
  <si>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 3.10. Ajuste a 3.1. por valoración políticas lingüísticas</t>
  </si>
  <si>
    <t xml:space="preserve">   9.3. PIB a precios constantes de 2008 (con deflactor nacional)</t>
  </si>
  <si>
    <t xml:space="preserve">  10.5. Fin. ef. Por hab. aj. a comp. homog, a precios ctes. De 2008</t>
  </si>
  <si>
    <t xml:space="preserve">  10.6. Financiación por caja total a comp. Homog. A precios de 2008</t>
  </si>
  <si>
    <t xml:space="preserve">  10.7. Fin. Por caja por hab aj a comp homog a precios ctes de 2008</t>
  </si>
  <si>
    <t xml:space="preserve">  10.1. Financiación efectiva a comp. homog./PIB</t>
  </si>
  <si>
    <t xml:space="preserve">   1.1.3. Impuesto sobre Sucesiones y Donaciones (rec. homogénea)</t>
  </si>
  <si>
    <t xml:space="preserve">  10.3. Financiación efectiva a comp. homogéneas a precios de 2002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</si>
  <si>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</si>
  <si>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</si>
  <si>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</si>
  <si>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</si>
  <si>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</si>
  <si>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</si>
  <si>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</si>
  <si>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</si>
  <si>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</si>
  <si>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</si>
  <si>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 xml:space="preserve">   1.1.6. REF Canarias</t>
  </si>
  <si>
    <t>nota: las magnitudes a precios de 2008 se calculan con el deflactor del PIB "nacional" (del territorio comun)</t>
  </si>
  <si>
    <t>desv estandar</t>
  </si>
  <si>
    <t xml:space="preserve">  10.7. Fin. Por caja por hab aj a comp homog a precios ctes de 2002</t>
  </si>
  <si>
    <t>CATALUÑA</t>
  </si>
  <si>
    <t xml:space="preserve">   3.3. Dotación adicional sanidad II Conf. de Presidentes</t>
  </si>
  <si>
    <t xml:space="preserve">   3.4. Transferencias del ISM</t>
  </si>
  <si>
    <t xml:space="preserve">   3.5. Compensación supresión Impuesto de Patrimonio</t>
  </si>
  <si>
    <t xml:space="preserve">   3.7. Fondo de Cooperación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</si>
  <si>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</si>
  <si>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</si>
  <si>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</si>
  <si>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</si>
  <si>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</si>
  <si>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</si>
  <si>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</si>
  <si>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</si>
  <si>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</si>
  <si>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</si>
  <si>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</si>
  <si>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</si>
  <si>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</si>
  <si>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</si>
  <si>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</si>
  <si>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 xml:space="preserve">   9.2. Deflactor del PIB nacional (conjunto de regiones de régimen común)</t>
  </si>
  <si>
    <t xml:space="preserve">   3.9. Compensación Disposición Adicional Tercera</t>
  </si>
  <si>
    <t>1.1. Ingresos homog. por tributos cedidos tradicionales</t>
  </si>
  <si>
    <t xml:space="preserve">   1.1.1. Tasas afectas a los servicios traspasados (rec. normativa)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</si>
  <si>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</si>
  <si>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</si>
  <si>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</si>
  <si>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</si>
  <si>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</si>
  <si>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</si>
  <si>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</si>
  <si>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</si>
  <si>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</si>
  <si>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</si>
  <si>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</si>
  <si>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</si>
  <si>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</si>
  <si>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</si>
  <si>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 xml:space="preserve"> + ingresos por liquidaciones pasadas percibidos durante el ejercicio  </t>
  </si>
  <si>
    <t>MURCiA</t>
  </si>
  <si>
    <t>Índices de financiación definitiva efectiva a competencias homogéneas por habitante ajustado</t>
  </si>
  <si>
    <t>11.1. Tarifa autonómica del IRPF</t>
  </si>
  <si>
    <t xml:space="preserve">  10.5. Fin. ef. Por hab. aj. a comp. homog, a precios ctes. De 2002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</si>
  <si>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</si>
  <si>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</si>
  <si>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</si>
  <si>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</si>
  <si>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</si>
  <si>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</si>
  <si>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</si>
  <si>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>nota: las magnitudes a precios de 2008 se calculan con el deflactor del PIB nacional</t>
  </si>
  <si>
    <t>dato todavía no disponible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</si>
  <si>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</si>
  <si>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</si>
  <si>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</si>
  <si>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</si>
  <si>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</si>
  <si>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</si>
  <si>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</si>
  <si>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</si>
  <si>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 xml:space="preserve">   1.1.7. Impuesto canario sobre las labores del tabaco</t>
  </si>
  <si>
    <t>dif 12 - 02</t>
  </si>
  <si>
    <t>a. Con población ajustada calculada con los criterios de reparto del sistema 2001</t>
  </si>
  <si>
    <t>b. Con población ajustada calculada con los criterios de reparto del sistema 2009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</si>
</sst>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"/>
    <numFmt numFmtId="180" formatCode="0.0%"/>
    <numFmt numFmtId="181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8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09_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10_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10">
          <cell r="C10">
            <v>12999.99099791144</v>
          </cell>
          <cell r="D10">
            <v>15593.113866238533</v>
          </cell>
          <cell r="E10">
            <v>18690.259808</v>
          </cell>
          <cell r="F10">
            <v>21871.690081750003</v>
          </cell>
          <cell r="G10">
            <v>25658.061022750004</v>
          </cell>
          <cell r="H10">
            <v>24653.0202625</v>
          </cell>
          <cell r="I10">
            <v>17563.870750749997</v>
          </cell>
          <cell r="J10">
            <v>12843.63058</v>
          </cell>
          <cell r="K10">
            <v>12843.63058</v>
          </cell>
          <cell r="L10">
            <v>12475.540294583336</v>
          </cell>
        </row>
        <row r="11">
          <cell r="C11">
            <v>697.3970886791293</v>
          </cell>
          <cell r="D11">
            <v>744.6470000000002</v>
          </cell>
          <cell r="E11">
            <v>766.1160000000001</v>
          </cell>
          <cell r="F11">
            <v>882.1355599999997</v>
          </cell>
          <cell r="G11">
            <v>1008.81163</v>
          </cell>
          <cell r="H11">
            <v>1083.7927799999998</v>
          </cell>
          <cell r="I11">
            <v>899.5396199999999</v>
          </cell>
          <cell r="J11">
            <v>673.73444</v>
          </cell>
          <cell r="K11">
            <v>673.73444</v>
          </cell>
          <cell r="L11">
            <v>1075.15008</v>
          </cell>
        </row>
        <row r="12">
          <cell r="C12">
            <v>990.9259999999999</v>
          </cell>
          <cell r="D12">
            <v>1027.5049999999999</v>
          </cell>
          <cell r="E12">
            <v>1057.2479999999998</v>
          </cell>
          <cell r="F12">
            <v>1202.621</v>
          </cell>
          <cell r="G12">
            <v>1440.188</v>
          </cell>
          <cell r="H12">
            <v>1793.322</v>
          </cell>
          <cell r="I12">
            <v>2112.672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1405.3670000000002</v>
          </cell>
          <cell r="D13">
            <v>1627.017</v>
          </cell>
          <cell r="E13">
            <v>1889.6179999999997</v>
          </cell>
          <cell r="F13">
            <v>2265.608</v>
          </cell>
          <cell r="G13">
            <v>2565.52</v>
          </cell>
          <cell r="H13">
            <v>2745.723</v>
          </cell>
          <cell r="I13">
            <v>2730.4809999999993</v>
          </cell>
          <cell r="J13">
            <v>2470.7499999999995</v>
          </cell>
          <cell r="K13">
            <v>2470.7499999999995</v>
          </cell>
          <cell r="L13">
            <v>2211.14</v>
          </cell>
        </row>
        <row r="14">
          <cell r="C14">
            <v>7818.858909232312</v>
          </cell>
          <cell r="D14">
            <v>9969.080866238533</v>
          </cell>
          <cell r="E14">
            <v>12555.508808</v>
          </cell>
          <cell r="F14">
            <v>15088.23683775</v>
          </cell>
          <cell r="G14">
            <v>18197.02855175</v>
          </cell>
          <cell r="H14">
            <v>16482.0514335</v>
          </cell>
          <cell r="I14">
            <v>9558.00074575</v>
          </cell>
          <cell r="J14">
            <v>7608.47889</v>
          </cell>
          <cell r="K14">
            <v>7608.47889</v>
          </cell>
          <cell r="L14">
            <v>7189.767994583335</v>
          </cell>
        </row>
        <row r="15">
          <cell r="C15">
            <v>1612.792</v>
          </cell>
          <cell r="D15">
            <v>1673.5420000000001</v>
          </cell>
          <cell r="E15">
            <v>1784.3450000000003</v>
          </cell>
          <cell r="F15">
            <v>1799.045</v>
          </cell>
          <cell r="G15">
            <v>1789.5609999999997</v>
          </cell>
          <cell r="H15">
            <v>1873.6239999999996</v>
          </cell>
          <cell r="I15">
            <v>1735.8940000000002</v>
          </cell>
          <cell r="J15">
            <v>1581.129</v>
          </cell>
          <cell r="K15">
            <v>1581.129</v>
          </cell>
          <cell r="L15">
            <v>1504.417</v>
          </cell>
        </row>
        <row r="16">
          <cell r="C16">
            <v>474.65</v>
          </cell>
          <cell r="D16">
            <v>551.3220000000001</v>
          </cell>
          <cell r="E16">
            <v>637.424</v>
          </cell>
          <cell r="F16">
            <v>634.043684</v>
          </cell>
          <cell r="G16">
            <v>656.9518409999998</v>
          </cell>
          <cell r="H16">
            <v>674.507049</v>
          </cell>
          <cell r="I16">
            <v>527.283385</v>
          </cell>
          <cell r="J16">
            <v>509.53824999999995</v>
          </cell>
          <cell r="K16">
            <v>509.53824999999995</v>
          </cell>
          <cell r="L16">
            <v>495.0652199999999</v>
          </cell>
        </row>
        <row r="17">
          <cell r="C17">
            <v>16488.872375333798</v>
          </cell>
          <cell r="D17">
            <v>17570.281</v>
          </cell>
          <cell r="E17">
            <v>19285.441010000002</v>
          </cell>
          <cell r="F17">
            <v>21876.62605</v>
          </cell>
          <cell r="G17">
            <v>25535.430389999998</v>
          </cell>
          <cell r="H17">
            <v>27431.216739999996</v>
          </cell>
          <cell r="I17">
            <v>27784.13144</v>
          </cell>
          <cell r="J17">
            <v>26711.43781</v>
          </cell>
          <cell r="K17">
            <v>37713.25157000001</v>
          </cell>
          <cell r="L17">
            <v>36675.63230000001</v>
          </cell>
        </row>
        <row r="18">
          <cell r="C18">
            <v>14546.9767539038</v>
          </cell>
          <cell r="D18">
            <v>15479.867999999997</v>
          </cell>
          <cell r="E18">
            <v>16986.13</v>
          </cell>
          <cell r="F18">
            <v>19324.63901</v>
          </cell>
          <cell r="G18">
            <v>22753.31282</v>
          </cell>
          <cell r="H18">
            <v>24559.533609999995</v>
          </cell>
          <cell r="I18">
            <v>25784.147</v>
          </cell>
          <cell r="J18">
            <v>25167.03125</v>
          </cell>
          <cell r="K18">
            <v>36168.845010000005</v>
          </cell>
          <cell r="L18">
            <v>35216.75817000001</v>
          </cell>
        </row>
        <row r="19">
          <cell r="C19">
            <v>1188.91811594</v>
          </cell>
          <cell r="D19">
            <v>1300.1740000000002</v>
          </cell>
          <cell r="E19">
            <v>1471.265</v>
          </cell>
          <cell r="F19">
            <v>1706.0928299999998</v>
          </cell>
          <cell r="G19">
            <v>1918.25101</v>
          </cell>
          <cell r="H19">
            <v>1983.56839</v>
          </cell>
          <cell r="I19">
            <v>1151.3978699999998</v>
          </cell>
          <cell r="J19">
            <v>740.21375</v>
          </cell>
          <cell r="K19">
            <v>740.21375</v>
          </cell>
          <cell r="L19">
            <v>670.77977</v>
          </cell>
        </row>
        <row r="20">
          <cell r="C20">
            <v>752.97750549</v>
          </cell>
          <cell r="D20">
            <v>790.239</v>
          </cell>
          <cell r="E20">
            <v>828.04601</v>
          </cell>
          <cell r="F20">
            <v>845.8942099999999</v>
          </cell>
          <cell r="G20">
            <v>863.8665599999999</v>
          </cell>
          <cell r="H20">
            <v>888.1147399999999</v>
          </cell>
          <cell r="I20">
            <v>848.5865699999999</v>
          </cell>
          <cell r="J20">
            <v>804.1928099999999</v>
          </cell>
          <cell r="K20">
            <v>804.1928099999999</v>
          </cell>
          <cell r="L20">
            <v>788.0943599999998</v>
          </cell>
        </row>
        <row r="23">
          <cell r="C23">
            <v>12919.647662166</v>
          </cell>
          <cell r="D23">
            <v>14202.820000000003</v>
          </cell>
          <cell r="E23">
            <v>15577.575</v>
          </cell>
          <cell r="F23">
            <v>17454.529360000004</v>
          </cell>
          <cell r="G23">
            <v>19128.27967</v>
          </cell>
          <cell r="H23">
            <v>19547.27917</v>
          </cell>
          <cell r="I23">
            <v>16807.268709999997</v>
          </cell>
          <cell r="J23">
            <v>11748.32064</v>
          </cell>
          <cell r="K23">
            <v>16783.3152</v>
          </cell>
          <cell r="L23">
            <v>24543.187409999995</v>
          </cell>
        </row>
        <row r="24">
          <cell r="C24">
            <v>6183.805581293242</v>
          </cell>
          <cell r="D24">
            <v>6437.8369999999995</v>
          </cell>
          <cell r="E24">
            <v>6681.501830000001</v>
          </cell>
          <cell r="F24">
            <v>6865.21484</v>
          </cell>
          <cell r="G24">
            <v>7051.15882</v>
          </cell>
          <cell r="H24">
            <v>7488.839399999999</v>
          </cell>
          <cell r="I24">
            <v>7353.348169999999</v>
          </cell>
          <cell r="J24">
            <v>7231.82653</v>
          </cell>
          <cell r="K24">
            <v>10486.148468499998</v>
          </cell>
          <cell r="L24">
            <v>10696.7358</v>
          </cell>
        </row>
        <row r="25">
          <cell r="C25">
            <v>690.377</v>
          </cell>
          <cell r="D25">
            <v>757.469</v>
          </cell>
          <cell r="E25">
            <v>807.8632799999998</v>
          </cell>
          <cell r="F25">
            <v>853.6814099999999</v>
          </cell>
          <cell r="G25">
            <v>971.96056</v>
          </cell>
          <cell r="H25">
            <v>1063.87875</v>
          </cell>
          <cell r="I25">
            <v>1185.5005400000002</v>
          </cell>
          <cell r="J25">
            <v>1268.7693299999999</v>
          </cell>
          <cell r="K25">
            <v>1268.7693299999999</v>
          </cell>
          <cell r="L25">
            <v>1360.45239</v>
          </cell>
        </row>
        <row r="28">
          <cell r="L28">
            <v>3592.6658149960012</v>
          </cell>
        </row>
        <row r="33">
          <cell r="L33">
            <v>7497.594000000023</v>
          </cell>
        </row>
        <row r="34">
          <cell r="L34">
            <v>1905.0997299999997</v>
          </cell>
        </row>
        <row r="35">
          <cell r="L35">
            <v>3037.8226799999998</v>
          </cell>
        </row>
        <row r="36">
          <cell r="L36">
            <v>0</v>
          </cell>
        </row>
        <row r="37">
          <cell r="L37">
            <v>375.981452262</v>
          </cell>
        </row>
        <row r="39">
          <cell r="L39">
            <v>102160.71187184135</v>
          </cell>
        </row>
        <row r="41">
          <cell r="L41">
            <v>4784.146919300507</v>
          </cell>
        </row>
        <row r="42">
          <cell r="L42">
            <v>14.123972738027943</v>
          </cell>
        </row>
        <row r="46">
          <cell r="L46">
            <v>5391.04054</v>
          </cell>
        </row>
        <row r="47">
          <cell r="L47">
            <v>-375.981452262</v>
          </cell>
        </row>
        <row r="51">
          <cell r="L51">
            <v>34740.338200000006</v>
          </cell>
        </row>
        <row r="52">
          <cell r="L52">
            <v>2211.14</v>
          </cell>
        </row>
        <row r="53">
          <cell r="L53">
            <v>7244.499000000002</v>
          </cell>
        </row>
        <row r="54">
          <cell r="L54">
            <v>1166.69955676</v>
          </cell>
        </row>
        <row r="55">
          <cell r="L55">
            <v>1504.4169999999997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60">
          <cell r="L60">
            <v>962736.3429999999</v>
          </cell>
        </row>
        <row r="61">
          <cell r="C61">
            <v>0.8029211735620507</v>
          </cell>
          <cell r="D61">
            <v>0.8369278835107293</v>
          </cell>
          <cell r="E61">
            <v>0.8704825296003351</v>
          </cell>
          <cell r="F61">
            <v>0.9077550705292464</v>
          </cell>
          <cell r="G61">
            <v>0.9453160826496954</v>
          </cell>
          <cell r="H61">
            <v>0.9766333536475144</v>
          </cell>
          <cell r="I61">
            <v>1</v>
          </cell>
          <cell r="J61">
            <v>1.0009617469220755</v>
          </cell>
          <cell r="K61">
            <v>1.0009617469220755</v>
          </cell>
          <cell r="L61">
            <v>1.0049619223714832</v>
          </cell>
        </row>
        <row r="62">
          <cell r="C62">
            <v>834009.3668441167</v>
          </cell>
          <cell r="D62">
            <v>859835.6248647429</v>
          </cell>
          <cell r="E62">
            <v>888187.8561794132</v>
          </cell>
          <cell r="F62">
            <v>920285.2390905735</v>
          </cell>
          <cell r="G62">
            <v>957134.0077257062</v>
          </cell>
          <cell r="H62">
            <v>991730.1665416261</v>
          </cell>
          <cell r="I62">
            <v>999658.1880000008</v>
          </cell>
          <cell r="J62">
            <v>962476.9917156489</v>
          </cell>
          <cell r="K62">
            <v>962476.9917156489</v>
          </cell>
          <cell r="L62">
            <v>957982.9061862957</v>
          </cell>
        </row>
        <row r="63">
          <cell r="L63">
            <v>44049155</v>
          </cell>
        </row>
        <row r="64">
          <cell r="L64">
            <v>44049155</v>
          </cell>
        </row>
        <row r="65">
          <cell r="L65">
            <v>44049155</v>
          </cell>
        </row>
        <row r="68">
          <cell r="C68">
            <v>0.10489125600725077</v>
          </cell>
          <cell r="D68">
            <v>0.1069147239206936</v>
          </cell>
          <cell r="E68">
            <v>0.10920295959914564</v>
          </cell>
          <cell r="F68">
            <v>0.11348450315074766</v>
          </cell>
          <cell r="G68">
            <v>0.11924175495810455</v>
          </cell>
          <cell r="H68">
            <v>0.11564577529387028</v>
          </cell>
          <cell r="I68">
            <v>0.09765866158478015</v>
          </cell>
          <cell r="J68">
            <v>0.08439540888596024</v>
          </cell>
          <cell r="K68">
            <v>0.09388807628473093</v>
          </cell>
          <cell r="L68">
            <v>0.10611494269915743</v>
          </cell>
        </row>
        <row r="69">
          <cell r="C69">
            <v>0.10273578820174888</v>
          </cell>
          <cell r="D69">
            <v>0.1028678672961638</v>
          </cell>
          <cell r="E69">
            <v>0.1074795669922639</v>
          </cell>
          <cell r="F69">
            <v>0.11190760375566362</v>
          </cell>
          <cell r="G69">
            <v>0.11536467837858293</v>
          </cell>
          <cell r="H69">
            <v>0.1151586158358734</v>
          </cell>
          <cell r="I69">
            <v>0.11055747450554321</v>
          </cell>
          <cell r="J69">
            <v>0.11209598433764621</v>
          </cell>
          <cell r="K69">
            <v>0.11856886590721968</v>
          </cell>
          <cell r="L69">
            <v>0.10116029132316541</v>
          </cell>
        </row>
        <row r="70">
          <cell r="C70">
            <v>87480.29001009137</v>
          </cell>
          <cell r="D70">
            <v>91929.08844959106</v>
          </cell>
          <cell r="E70">
            <v>96992.74257481223</v>
          </cell>
          <cell r="F70">
            <v>104438.11311516076</v>
          </cell>
          <cell r="G70">
            <v>114130.3388112972</v>
          </cell>
          <cell r="H70">
            <v>114689.40399202543</v>
          </cell>
          <cell r="I70">
            <v>97625.28068234661</v>
          </cell>
          <cell r="J70">
            <v>81228.63925917115</v>
          </cell>
          <cell r="K70">
            <v>90365.11322049718</v>
          </cell>
          <cell r="L70">
            <v>101656.30119673106</v>
          </cell>
        </row>
        <row r="72">
          <cell r="C72">
            <v>1800.3436893268247</v>
          </cell>
          <cell r="D72">
            <v>1929.0806505162686</v>
          </cell>
          <cell r="E72">
            <v>2092.1939243514494</v>
          </cell>
          <cell r="F72">
            <v>2298.3150401623357</v>
          </cell>
          <cell r="G72">
            <v>2579.1897304016175</v>
          </cell>
          <cell r="H72">
            <v>2647.543159415206</v>
          </cell>
          <cell r="I72">
            <v>2258.1980665750407</v>
          </cell>
          <cell r="J72">
            <v>1856.7036420555457</v>
          </cell>
          <cell r="K72">
            <v>2065.5428474670093</v>
          </cell>
          <cell r="L72">
            <v>2319.243396878813</v>
          </cell>
        </row>
        <row r="73">
          <cell r="C73">
            <v>1800.3436893268247</v>
          </cell>
          <cell r="D73">
            <v>1929.0806505162686</v>
          </cell>
          <cell r="E73">
            <v>2092.1939243514494</v>
          </cell>
          <cell r="F73">
            <v>2298.3150401623357</v>
          </cell>
          <cell r="G73">
            <v>2579.1897304016175</v>
          </cell>
          <cell r="H73">
            <v>2647.543159415206</v>
          </cell>
          <cell r="I73">
            <v>2258.1980665750407</v>
          </cell>
          <cell r="J73">
            <v>1856.7036420555457</v>
          </cell>
          <cell r="K73">
            <v>2065.5428474670093</v>
          </cell>
          <cell r="L73">
            <v>2319.243396878813</v>
          </cell>
        </row>
        <row r="75">
          <cell r="C75">
            <v>2242.2421385898247</v>
          </cell>
          <cell r="D75">
            <v>2304.9544513013448</v>
          </cell>
          <cell r="E75">
            <v>2403.4875522568377</v>
          </cell>
          <cell r="F75">
            <v>2531.8669261988853</v>
          </cell>
          <cell r="G75">
            <v>2728.3887132991736</v>
          </cell>
          <cell r="H75">
            <v>2710.8875091427144</v>
          </cell>
          <cell r="I75">
            <v>2258.1980665750407</v>
          </cell>
          <cell r="J75">
            <v>1854.9196787637973</v>
          </cell>
          <cell r="K75">
            <v>2063.5582266939623</v>
          </cell>
          <cell r="L75">
            <v>2307.7923105841887</v>
          </cell>
        </row>
        <row r="76">
          <cell r="C76">
            <v>2242.2421385898247</v>
          </cell>
          <cell r="D76">
            <v>2304.9544513013448</v>
          </cell>
          <cell r="E76">
            <v>2403.4875522568377</v>
          </cell>
          <cell r="F76">
            <v>2531.8669261988853</v>
          </cell>
          <cell r="G76">
            <v>2728.3887132991736</v>
          </cell>
          <cell r="H76">
            <v>2710.8875091427144</v>
          </cell>
          <cell r="I76">
            <v>2258.1980665750407</v>
          </cell>
          <cell r="J76">
            <v>1854.9196787637973</v>
          </cell>
          <cell r="K76">
            <v>2063.5582266939623</v>
          </cell>
          <cell r="L76">
            <v>2307.7923105841887</v>
          </cell>
        </row>
        <row r="77">
          <cell r="C77">
            <v>85682.60967037185</v>
          </cell>
          <cell r="D77">
            <v>88449.45695510045</v>
          </cell>
          <cell r="E77">
            <v>95462.04618995047</v>
          </cell>
          <cell r="F77">
            <v>102986.91587833405</v>
          </cell>
          <cell r="G77">
            <v>110419.4569664802</v>
          </cell>
          <cell r="H77">
            <v>114206.27326161387</v>
          </cell>
          <cell r="I77">
            <v>110519.6846340676</v>
          </cell>
          <cell r="J77">
            <v>107889.80578870223</v>
          </cell>
          <cell r="K77">
            <v>114119.80536951698</v>
          </cell>
          <cell r="L77">
            <v>96909.8298724183</v>
          </cell>
        </row>
        <row r="79">
          <cell r="C79">
            <v>2196.1650781574854</v>
          </cell>
          <cell r="D79">
            <v>2217.7090294508666</v>
          </cell>
          <cell r="E79">
            <v>2365.5567791944914</v>
          </cell>
          <cell r="F79">
            <v>2496.6859163384215</v>
          </cell>
          <cell r="G79">
            <v>2639.676734983524</v>
          </cell>
          <cell r="H79">
            <v>2699.4678573111746</v>
          </cell>
          <cell r="I79">
            <v>2556.462182897108</v>
          </cell>
          <cell r="J79">
            <v>2463.748324737234</v>
          </cell>
          <cell r="K79">
            <v>2606.0152508674623</v>
          </cell>
          <cell r="L79">
            <v>2200.0383406314672</v>
          </cell>
        </row>
        <row r="80">
          <cell r="C80">
            <v>2196.1650781574854</v>
          </cell>
          <cell r="D80">
            <v>2217.7090294508666</v>
          </cell>
          <cell r="E80">
            <v>2365.5567791944914</v>
          </cell>
          <cell r="F80">
            <v>2496.6859163384215</v>
          </cell>
          <cell r="G80">
            <v>2639.676734983524</v>
          </cell>
          <cell r="H80">
            <v>2699.4678573111746</v>
          </cell>
          <cell r="I80">
            <v>2556.462182897108</v>
          </cell>
          <cell r="J80">
            <v>2463.748324737234</v>
          </cell>
          <cell r="K80">
            <v>2606.0152508674623</v>
          </cell>
          <cell r="L80">
            <v>2200.0383406314672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49"/>
  <sheetViews>
    <sheetView tabSelected="1" zoomScale="125" zoomScaleNormal="125" workbookViewId="0" topLeftCell="A16">
      <selection activeCell="A42" sqref="A42:IV42"/>
    </sheetView>
  </sheetViews>
  <sheetFormatPr defaultColWidth="11.00390625" defaultRowHeight="12.75"/>
  <cols>
    <col min="1" max="1" width="5.875" style="0" customWidth="1"/>
  </cols>
  <sheetData>
    <row r="4" ht="12.75">
      <c r="B4" s="7" t="s">
        <v>137</v>
      </c>
    </row>
    <row r="7" ht="12.75">
      <c r="B7" s="7" t="s">
        <v>159</v>
      </c>
    </row>
    <row r="8" spans="10:12" ht="12.75">
      <c r="J8" s="2" t="s">
        <v>53</v>
      </c>
      <c r="K8" s="2" t="s">
        <v>54</v>
      </c>
      <c r="L8" s="2"/>
    </row>
    <row r="9" spans="3:12" ht="12.7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ht="12.75">
      <c r="B10" s="1" t="s">
        <v>11</v>
      </c>
      <c r="C10" s="11">
        <v>100.34293658854291</v>
      </c>
      <c r="D10" s="11">
        <v>99.98462392785329</v>
      </c>
      <c r="E10" s="11">
        <v>101.21228972992482</v>
      </c>
      <c r="F10" s="11">
        <v>100.67348630477395</v>
      </c>
      <c r="G10" s="11">
        <v>100.22117115847846</v>
      </c>
      <c r="H10" s="11">
        <v>97.56542824660497</v>
      </c>
      <c r="I10" s="11">
        <v>98.27686241888277</v>
      </c>
      <c r="J10" s="11">
        <v>102.41454359710123</v>
      </c>
      <c r="K10" s="11">
        <v>105.21873014195464</v>
      </c>
      <c r="L10" s="11"/>
    </row>
    <row r="11" spans="2:12" ht="12.75">
      <c r="B11" s="1" t="s">
        <v>12</v>
      </c>
      <c r="C11" s="11">
        <v>99.58352119560217</v>
      </c>
      <c r="D11" s="11">
        <v>99.22908577373184</v>
      </c>
      <c r="E11" s="11">
        <v>97.6305471647854</v>
      </c>
      <c r="F11" s="11">
        <v>98.20892259542846</v>
      </c>
      <c r="G11" s="11">
        <v>97.5979822419345</v>
      </c>
      <c r="H11" s="11">
        <v>100.4004141718282</v>
      </c>
      <c r="I11" s="11">
        <v>103.67478440115113</v>
      </c>
      <c r="J11" s="11">
        <v>100.99109770498116</v>
      </c>
      <c r="K11" s="11">
        <v>98.73424944693889</v>
      </c>
      <c r="L11" s="11"/>
    </row>
    <row r="12" spans="2:12" ht="12.75">
      <c r="B12" s="1" t="s">
        <v>13</v>
      </c>
      <c r="C12" s="11">
        <v>102.26157425702216</v>
      </c>
      <c r="D12" s="11">
        <v>103.60615487248899</v>
      </c>
      <c r="E12" s="11">
        <v>103.9367234778395</v>
      </c>
      <c r="F12" s="11">
        <v>102.99520850765565</v>
      </c>
      <c r="G12" s="11">
        <v>104.0714406436117</v>
      </c>
      <c r="H12" s="11">
        <v>104.86308074262905</v>
      </c>
      <c r="I12" s="11">
        <v>102.31232408663078</v>
      </c>
      <c r="J12" s="11">
        <v>97.88441655290947</v>
      </c>
      <c r="K12" s="11">
        <v>94.25470968255803</v>
      </c>
      <c r="L12" s="11"/>
    </row>
    <row r="13" spans="2:12" ht="12.75">
      <c r="B13" s="1" t="s">
        <v>14</v>
      </c>
      <c r="C13" s="11">
        <v>99.28419174364466</v>
      </c>
      <c r="D13" s="11">
        <v>99.88498280934894</v>
      </c>
      <c r="E13" s="11">
        <v>98.25242815810002</v>
      </c>
      <c r="F13" s="11">
        <v>97.20148700782939</v>
      </c>
      <c r="G13" s="11">
        <v>97.29614604357427</v>
      </c>
      <c r="H13" s="11">
        <v>100.97968367858095</v>
      </c>
      <c r="I13" s="11">
        <v>104.88775074328413</v>
      </c>
      <c r="J13" s="11">
        <v>103.6661467559001</v>
      </c>
      <c r="K13" s="11">
        <v>99.16759548982387</v>
      </c>
      <c r="L13" s="11"/>
    </row>
    <row r="14" spans="2:12" ht="12.75">
      <c r="B14" s="1" t="s">
        <v>15</v>
      </c>
      <c r="C14" s="11">
        <v>110.21184747517398</v>
      </c>
      <c r="D14" s="11">
        <v>111.17810670851027</v>
      </c>
      <c r="E14" s="11">
        <v>110.21534321573581</v>
      </c>
      <c r="F14" s="11">
        <v>113.08275804292538</v>
      </c>
      <c r="G14" s="11">
        <v>112.14216128948812</v>
      </c>
      <c r="H14" s="11">
        <v>113.22979844129853</v>
      </c>
      <c r="I14" s="11">
        <v>113.35605890841639</v>
      </c>
      <c r="J14" s="11">
        <v>118.49905324312054</v>
      </c>
      <c r="K14" s="11">
        <v>112.01289789680916</v>
      </c>
      <c r="L14" s="11"/>
    </row>
    <row r="15" spans="2:12" ht="12.75">
      <c r="B15" s="1" t="s">
        <v>16</v>
      </c>
      <c r="C15" s="11">
        <v>104.84018827113617</v>
      </c>
      <c r="D15" s="11">
        <v>105.1590461268494</v>
      </c>
      <c r="E15" s="11">
        <v>105.74617353683611</v>
      </c>
      <c r="F15" s="11">
        <v>105.21076559436153</v>
      </c>
      <c r="G15" s="11">
        <v>105.38196187953329</v>
      </c>
      <c r="H15" s="11">
        <v>106.28086109098207</v>
      </c>
      <c r="I15" s="11">
        <v>108.65401628427811</v>
      </c>
      <c r="J15" s="11">
        <v>105.99214036831047</v>
      </c>
      <c r="K15" s="11">
        <v>101.2698720774983</v>
      </c>
      <c r="L15" s="11"/>
    </row>
    <row r="16" spans="2:12" ht="12.75">
      <c r="B16" s="1" t="s">
        <v>43</v>
      </c>
      <c r="C16" s="11">
        <v>95.7962268013858</v>
      </c>
      <c r="D16" s="11">
        <v>95.69069195786935</v>
      </c>
      <c r="E16" s="11">
        <v>96.40570898832668</v>
      </c>
      <c r="F16" s="11">
        <v>99.66179418758118</v>
      </c>
      <c r="G16" s="11">
        <v>99.43774038514502</v>
      </c>
      <c r="H16" s="11">
        <v>99.8230614139786</v>
      </c>
      <c r="I16" s="11">
        <v>96.56429369998237</v>
      </c>
      <c r="J16" s="11">
        <v>94.35790061672895</v>
      </c>
      <c r="K16" s="11">
        <v>97.43070248563016</v>
      </c>
      <c r="L16" s="11"/>
    </row>
    <row r="17" spans="2:12" ht="12.75">
      <c r="B17" s="1" t="s">
        <v>44</v>
      </c>
      <c r="C17" s="11">
        <v>94.2974602625487</v>
      </c>
      <c r="D17" s="11">
        <v>94.37582014399864</v>
      </c>
      <c r="E17" s="11">
        <v>95.42753527594274</v>
      </c>
      <c r="F17" s="11">
        <v>95.80376801927167</v>
      </c>
      <c r="G17" s="11">
        <v>94.71929539725551</v>
      </c>
      <c r="H17" s="11">
        <v>92.79307028395984</v>
      </c>
      <c r="I17" s="11">
        <v>89.21731975577897</v>
      </c>
      <c r="J17" s="11">
        <v>89.30413828374795</v>
      </c>
      <c r="K17" s="11">
        <v>94.05714602980308</v>
      </c>
      <c r="L17" s="11"/>
    </row>
    <row r="18" spans="2:12" ht="12.75">
      <c r="B18" s="1" t="s">
        <v>45</v>
      </c>
      <c r="C18" s="11">
        <v>102.21461794298571</v>
      </c>
      <c r="D18" s="11">
        <v>102.82398321285378</v>
      </c>
      <c r="E18" s="11">
        <v>101.22846641396262</v>
      </c>
      <c r="F18" s="11">
        <v>102.40143304010076</v>
      </c>
      <c r="G18" s="11">
        <v>102.8130438180768</v>
      </c>
      <c r="H18" s="11">
        <v>103.16939534522182</v>
      </c>
      <c r="I18" s="11">
        <v>105.3358767446197</v>
      </c>
      <c r="J18" s="11">
        <v>106.43521248156702</v>
      </c>
      <c r="K18" s="11">
        <v>101.58517988821335</v>
      </c>
      <c r="L18" s="11"/>
    </row>
    <row r="19" spans="2:12" ht="12.75">
      <c r="B19" s="1" t="s">
        <v>46</v>
      </c>
      <c r="C19" s="11">
        <v>97.8937769007263</v>
      </c>
      <c r="D19" s="11">
        <v>97.93276608473984</v>
      </c>
      <c r="E19" s="11">
        <v>97.25585417880336</v>
      </c>
      <c r="F19" s="11">
        <v>99.6252403379075</v>
      </c>
      <c r="G19" s="11">
        <v>100.42646881907936</v>
      </c>
      <c r="H19" s="11">
        <v>101.7695869007892</v>
      </c>
      <c r="I19" s="11">
        <v>101.02759998685096</v>
      </c>
      <c r="J19" s="11">
        <v>97.29191746462875</v>
      </c>
      <c r="K19" s="11">
        <v>94.83261066079254</v>
      </c>
      <c r="L19" s="11"/>
    </row>
    <row r="20" spans="2:12" ht="12.75">
      <c r="B20" s="1" t="s">
        <v>47</v>
      </c>
      <c r="C20" s="11">
        <v>104.55945401180321</v>
      </c>
      <c r="D20" s="11">
        <v>102.84830760413577</v>
      </c>
      <c r="E20" s="11">
        <v>101.8718706103521</v>
      </c>
      <c r="F20" s="11">
        <v>99.1997199302885</v>
      </c>
      <c r="G20" s="11">
        <v>98.11755301424814</v>
      </c>
      <c r="H20" s="11">
        <v>99.01710778300054</v>
      </c>
      <c r="I20" s="11">
        <v>96.70114350065069</v>
      </c>
      <c r="J20" s="11">
        <v>91.75260157114154</v>
      </c>
      <c r="K20" s="11">
        <v>90.61330730093086</v>
      </c>
      <c r="L20" s="11"/>
    </row>
    <row r="21" spans="2:12" ht="12.75">
      <c r="B21" s="1" t="s">
        <v>48</v>
      </c>
      <c r="C21" s="11">
        <v>107.2946861945998</v>
      </c>
      <c r="D21" s="11">
        <v>108.86017269944662</v>
      </c>
      <c r="E21" s="11">
        <v>106.18421298663354</v>
      </c>
      <c r="F21" s="11">
        <v>106.24129319478091</v>
      </c>
      <c r="G21" s="11">
        <v>106.06182466952157</v>
      </c>
      <c r="H21" s="11">
        <v>109.61663442832126</v>
      </c>
      <c r="I21" s="11">
        <v>111.64261770365492</v>
      </c>
      <c r="J21" s="11">
        <v>106.39885351027404</v>
      </c>
      <c r="K21" s="11">
        <v>102.14492454879668</v>
      </c>
      <c r="L21" s="11"/>
    </row>
    <row r="22" spans="2:12" ht="12.75">
      <c r="B22" s="1" t="s">
        <v>92</v>
      </c>
      <c r="C22" s="11">
        <v>89.12251912011962</v>
      </c>
      <c r="D22" s="11">
        <v>86.09783085601512</v>
      </c>
      <c r="E22" s="11">
        <v>87.85205714803769</v>
      </c>
      <c r="F22" s="11">
        <v>91.45763081046812</v>
      </c>
      <c r="G22" s="11">
        <v>92.21329775632435</v>
      </c>
      <c r="H22" s="11">
        <v>89.23713267495116</v>
      </c>
      <c r="I22" s="11">
        <v>85.27314434960746</v>
      </c>
      <c r="J22" s="11">
        <v>85.01570990749856</v>
      </c>
      <c r="K22" s="11">
        <v>99.40941864378726</v>
      </c>
      <c r="L22" s="11"/>
    </row>
    <row r="23" spans="2:12" ht="12.75">
      <c r="B23" s="1" t="s">
        <v>21</v>
      </c>
      <c r="C23" s="11">
        <v>97.69925110015699</v>
      </c>
      <c r="D23" s="11">
        <v>97.23977415884404</v>
      </c>
      <c r="E23" s="11">
        <v>97.31708398476364</v>
      </c>
      <c r="F23" s="11">
        <v>97.16447399488314</v>
      </c>
      <c r="G23" s="11">
        <v>97.80647943229884</v>
      </c>
      <c r="H23" s="11">
        <v>96.74110502937705</v>
      </c>
      <c r="I23" s="11">
        <v>100.22772346404342</v>
      </c>
      <c r="J23" s="11">
        <v>107.40394758382796</v>
      </c>
      <c r="K23" s="11">
        <v>109.69970941621975</v>
      </c>
      <c r="L23" s="11"/>
    </row>
    <row r="24" spans="2:12" ht="12.75">
      <c r="B24" s="1" t="s">
        <v>141</v>
      </c>
      <c r="C24" s="11">
        <v>104.2628374041157</v>
      </c>
      <c r="D24" s="11">
        <v>103.90694998217481</v>
      </c>
      <c r="E24" s="11">
        <v>102.97269524052253</v>
      </c>
      <c r="F24" s="11">
        <v>102.81518033949013</v>
      </c>
      <c r="G24" s="11">
        <v>102.26849581337925</v>
      </c>
      <c r="H24" s="11">
        <v>105.10385937342376</v>
      </c>
      <c r="I24" s="11">
        <v>107.90214708940721</v>
      </c>
      <c r="J24" s="11">
        <v>106.74445145733985</v>
      </c>
      <c r="K24" s="11">
        <v>102.6627153844694</v>
      </c>
      <c r="L24" s="11"/>
    </row>
    <row r="25" spans="2:12" ht="12.75">
      <c r="B25" s="1" t="s">
        <v>142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9" ht="12.75">
      <c r="B29" s="7" t="s">
        <v>160</v>
      </c>
    </row>
    <row r="30" spans="10:12" ht="12.75">
      <c r="J30" s="2" t="s">
        <v>53</v>
      </c>
      <c r="K30" s="2" t="s">
        <v>54</v>
      </c>
      <c r="L30" s="2"/>
    </row>
    <row r="31" spans="3:15" ht="12.75">
      <c r="C31" s="2">
        <v>2002</v>
      </c>
      <c r="D31" s="2">
        <v>2003</v>
      </c>
      <c r="E31" s="2">
        <v>2004</v>
      </c>
      <c r="F31" s="2">
        <v>2005</v>
      </c>
      <c r="G31" s="2">
        <v>2006</v>
      </c>
      <c r="H31" s="2">
        <v>2007</v>
      </c>
      <c r="I31" s="2">
        <v>2008</v>
      </c>
      <c r="J31" s="2">
        <v>2009</v>
      </c>
      <c r="K31" s="2">
        <v>2009</v>
      </c>
      <c r="L31" s="2">
        <v>2010</v>
      </c>
      <c r="M31" s="2">
        <v>2011</v>
      </c>
      <c r="N31" s="2">
        <v>2012</v>
      </c>
      <c r="O31" t="s">
        <v>158</v>
      </c>
    </row>
    <row r="32" spans="1:15" ht="12.75">
      <c r="A32" t="s">
        <v>62</v>
      </c>
      <c r="B32" s="1" t="s">
        <v>11</v>
      </c>
      <c r="C32" s="11">
        <v>99.77986636201781</v>
      </c>
      <c r="D32" s="11">
        <v>99.42866850250213</v>
      </c>
      <c r="E32" s="11">
        <v>100.47185758789912</v>
      </c>
      <c r="F32" s="11">
        <v>99.84928950779268</v>
      </c>
      <c r="G32" s="11">
        <v>99.25648744960857</v>
      </c>
      <c r="H32" s="11">
        <v>96.48588262282962</v>
      </c>
      <c r="I32" s="11">
        <v>97.07099888763094</v>
      </c>
      <c r="J32" s="11">
        <v>101.04735507153045</v>
      </c>
      <c r="K32" s="11">
        <v>103.81410697543325</v>
      </c>
      <c r="L32" s="11">
        <v>99.27824287025229</v>
      </c>
      <c r="M32" s="11">
        <v>99.55790868449931</v>
      </c>
      <c r="N32" s="11">
        <v>98.7626216545049</v>
      </c>
      <c r="O32" s="11">
        <f>N32-C32</f>
        <v>-1.0172447075129156</v>
      </c>
    </row>
    <row r="33" spans="1:15" ht="12.75">
      <c r="A33" t="s">
        <v>102</v>
      </c>
      <c r="B33" s="1" t="s">
        <v>12</v>
      </c>
      <c r="C33" s="11">
        <v>100.77267968080835</v>
      </c>
      <c r="D33" s="11">
        <v>100.49025614245029</v>
      </c>
      <c r="E33" s="11">
        <v>98.88369944091374</v>
      </c>
      <c r="F33" s="11">
        <v>99.51967865373142</v>
      </c>
      <c r="G33" s="11">
        <v>98.93910462828124</v>
      </c>
      <c r="H33" s="11">
        <v>101.8253924228222</v>
      </c>
      <c r="I33" s="11">
        <v>105.18349932137515</v>
      </c>
      <c r="J33" s="11">
        <v>102.42473528370014</v>
      </c>
      <c r="K33" s="11">
        <v>100.1358495238808</v>
      </c>
      <c r="L33" s="11">
        <v>105.4696976935924</v>
      </c>
      <c r="M33" s="11">
        <v>105.87761717638841</v>
      </c>
      <c r="N33" s="11">
        <v>106.25489990432273</v>
      </c>
      <c r="O33" s="11">
        <f aca="true" t="shared" si="0" ref="O33:O47">N33-C33</f>
        <v>5.482220223514375</v>
      </c>
    </row>
    <row r="34" spans="1:15" ht="12.75">
      <c r="A34" t="s">
        <v>103</v>
      </c>
      <c r="B34" s="1" t="s">
        <v>13</v>
      </c>
      <c r="C34" s="11">
        <v>99.42777781173831</v>
      </c>
      <c r="D34" s="11">
        <v>100.73409510073263</v>
      </c>
      <c r="E34" s="11">
        <v>101.18778886812133</v>
      </c>
      <c r="F34" s="11">
        <v>100.47049205197213</v>
      </c>
      <c r="G34" s="11">
        <v>101.6873551015942</v>
      </c>
      <c r="H34" s="11">
        <v>102.57234348134142</v>
      </c>
      <c r="I34" s="11">
        <v>100.20274103179138</v>
      </c>
      <c r="J34" s="11">
        <v>95.96060366711792</v>
      </c>
      <c r="K34" s="11">
        <v>92.40223477981566</v>
      </c>
      <c r="L34" s="11">
        <v>95.88382138579964</v>
      </c>
      <c r="M34" s="11">
        <v>95.83352536827002</v>
      </c>
      <c r="N34" s="11">
        <v>96.89059738233516</v>
      </c>
      <c r="O34" s="11">
        <f t="shared" si="0"/>
        <v>-2.5371804294031506</v>
      </c>
    </row>
    <row r="35" spans="1:15" ht="12.75">
      <c r="A35" t="s">
        <v>104</v>
      </c>
      <c r="B35" s="1" t="s">
        <v>14</v>
      </c>
      <c r="C35" s="11">
        <v>103.4164306781389</v>
      </c>
      <c r="D35" s="11">
        <v>104.12981535030579</v>
      </c>
      <c r="E35" s="11">
        <v>102.50994209006288</v>
      </c>
      <c r="F35" s="11">
        <v>101.34276920257003</v>
      </c>
      <c r="G35" s="11">
        <v>101.39332412049122</v>
      </c>
      <c r="H35" s="11">
        <v>105.15295180702702</v>
      </c>
      <c r="I35" s="11">
        <v>109.20460596411544</v>
      </c>
      <c r="J35" s="11">
        <v>107.77909618744876</v>
      </c>
      <c r="K35" s="11">
        <v>103.10206511430331</v>
      </c>
      <c r="L35" s="11">
        <v>107.43571991158485</v>
      </c>
      <c r="M35" s="11">
        <v>107.33717797769637</v>
      </c>
      <c r="N35" s="11">
        <v>106.49207746161753</v>
      </c>
      <c r="O35" s="11">
        <f t="shared" si="0"/>
        <v>3.075646783478632</v>
      </c>
    </row>
    <row r="36" spans="1:15" ht="12.75">
      <c r="A36" t="s">
        <v>105</v>
      </c>
      <c r="B36" s="1" t="s">
        <v>15</v>
      </c>
      <c r="C36" s="11">
        <v>116.66092828123053</v>
      </c>
      <c r="D36" s="11">
        <v>117.60446399974865</v>
      </c>
      <c r="E36" s="11">
        <v>116.54120596397496</v>
      </c>
      <c r="F36" s="11">
        <v>119.58975460125546</v>
      </c>
      <c r="G36" s="11">
        <v>118.57769538754388</v>
      </c>
      <c r="H36" s="11">
        <v>119.65241201501634</v>
      </c>
      <c r="I36" s="11">
        <v>119.73370104909297</v>
      </c>
      <c r="J36" s="11">
        <v>124.84237258057932</v>
      </c>
      <c r="K36" s="11">
        <v>118.00900977979485</v>
      </c>
      <c r="L36" s="11">
        <v>117.93463752794104</v>
      </c>
      <c r="M36" s="11">
        <v>119.03851323030499</v>
      </c>
      <c r="N36" s="11">
        <v>118.71801854577691</v>
      </c>
      <c r="O36" s="11">
        <f t="shared" si="0"/>
        <v>2.057090264546389</v>
      </c>
    </row>
    <row r="37" spans="1:15" ht="12.75">
      <c r="A37" t="s">
        <v>106</v>
      </c>
      <c r="B37" s="1" t="s">
        <v>16</v>
      </c>
      <c r="C37" s="11">
        <v>115.2239878382484</v>
      </c>
      <c r="D37" s="11">
        <v>115.55524664753412</v>
      </c>
      <c r="E37" s="11">
        <v>115.94662156398155</v>
      </c>
      <c r="F37" s="11">
        <v>115.32542109403443</v>
      </c>
      <c r="G37" s="11">
        <v>115.27498461227408</v>
      </c>
      <c r="H37" s="11">
        <v>116.07949062698837</v>
      </c>
      <c r="I37" s="11">
        <v>118.41379481968262</v>
      </c>
      <c r="J37" s="11">
        <v>115.48891806160248</v>
      </c>
      <c r="K37" s="11">
        <v>110.34353979291757</v>
      </c>
      <c r="L37" s="11">
        <v>115.79756559922997</v>
      </c>
      <c r="M37" s="11">
        <v>119.93888784392007</v>
      </c>
      <c r="N37" s="11">
        <v>115.29703726820622</v>
      </c>
      <c r="O37" s="11">
        <f t="shared" si="0"/>
        <v>0.07304942995781971</v>
      </c>
    </row>
    <row r="38" spans="1:15" ht="12.75">
      <c r="A38" t="s">
        <v>107</v>
      </c>
      <c r="B38" s="1" t="s">
        <v>43</v>
      </c>
      <c r="C38" s="11">
        <v>95.09265998344657</v>
      </c>
      <c r="D38" s="11">
        <v>94.95568477222633</v>
      </c>
      <c r="E38" s="11">
        <v>95.53914209960227</v>
      </c>
      <c r="F38" s="11">
        <v>99.00223380414762</v>
      </c>
      <c r="G38" s="11">
        <v>98.74294740084221</v>
      </c>
      <c r="H38" s="11">
        <v>99.088395129083</v>
      </c>
      <c r="I38" s="11">
        <v>95.90749460199868</v>
      </c>
      <c r="J38" s="11">
        <v>93.71082626131177</v>
      </c>
      <c r="K38" s="11">
        <v>96.76255590122479</v>
      </c>
      <c r="L38" s="11">
        <v>95.28748926823319</v>
      </c>
      <c r="M38" s="11">
        <v>94.65861497222936</v>
      </c>
      <c r="N38" s="11">
        <v>94.37898376849222</v>
      </c>
      <c r="O38" s="11">
        <f t="shared" si="0"/>
        <v>-0.7136762149543472</v>
      </c>
    </row>
    <row r="39" spans="1:15" ht="12.75">
      <c r="A39" t="s">
        <v>108</v>
      </c>
      <c r="B39" s="1" t="s">
        <v>44</v>
      </c>
      <c r="C39" s="11">
        <v>93.6870997892871</v>
      </c>
      <c r="D39" s="11">
        <v>93.68543691904567</v>
      </c>
      <c r="E39" s="11">
        <v>94.75574993881993</v>
      </c>
      <c r="F39" s="11">
        <v>95.14883777552187</v>
      </c>
      <c r="G39" s="11">
        <v>94.01274713807311</v>
      </c>
      <c r="H39" s="11">
        <v>92.08931334544872</v>
      </c>
      <c r="I39" s="11">
        <v>88.43801314429928</v>
      </c>
      <c r="J39" s="11">
        <v>88.5205955448732</v>
      </c>
      <c r="K39" s="11">
        <v>93.23190102741842</v>
      </c>
      <c r="L39" s="11">
        <v>92.84242749239395</v>
      </c>
      <c r="M39" s="11">
        <v>92.40935510674304</v>
      </c>
      <c r="N39" s="11">
        <v>92.72741787175161</v>
      </c>
      <c r="O39" s="11">
        <f t="shared" si="0"/>
        <v>-0.9596819175354909</v>
      </c>
    </row>
    <row r="40" spans="1:15" ht="12.75">
      <c r="A40" t="s">
        <v>109</v>
      </c>
      <c r="B40" s="1" t="s">
        <v>45</v>
      </c>
      <c r="C40" s="11">
        <v>104.4543975114625</v>
      </c>
      <c r="D40" s="11">
        <v>105.01749533289332</v>
      </c>
      <c r="E40" s="11">
        <v>103.43005536437444</v>
      </c>
      <c r="F40" s="11">
        <v>104.67659313699188</v>
      </c>
      <c r="G40" s="11">
        <v>105.14794750882183</v>
      </c>
      <c r="H40" s="11">
        <v>105.49381155955265</v>
      </c>
      <c r="I40" s="11">
        <v>107.6903032870081</v>
      </c>
      <c r="J40" s="11">
        <v>108.81267014052447</v>
      </c>
      <c r="K40" s="11">
        <v>103.85430171670251</v>
      </c>
      <c r="L40" s="11">
        <v>104.84917757738944</v>
      </c>
      <c r="M40" s="11">
        <v>107.59996339979423</v>
      </c>
      <c r="N40" s="11">
        <v>106.97102656308424</v>
      </c>
      <c r="O40" s="11">
        <f t="shared" si="0"/>
        <v>2.5166290516217344</v>
      </c>
    </row>
    <row r="41" spans="1:15" ht="12.75">
      <c r="A41" t="s">
        <v>110</v>
      </c>
      <c r="B41" s="1" t="s">
        <v>46</v>
      </c>
      <c r="C41" s="11">
        <v>96.7086775945366</v>
      </c>
      <c r="D41" s="11">
        <v>96.87624656022952</v>
      </c>
      <c r="E41" s="11">
        <v>96.4110514432829</v>
      </c>
      <c r="F41" s="11">
        <v>99.0207588374045</v>
      </c>
      <c r="G41" s="11">
        <v>100.03151271736888</v>
      </c>
      <c r="H41" s="11">
        <v>101.6280286628384</v>
      </c>
      <c r="I41" s="11">
        <v>101.08308048889849</v>
      </c>
      <c r="J41" s="11">
        <v>97.60410501234526</v>
      </c>
      <c r="K41" s="11">
        <v>95.13690685452839</v>
      </c>
      <c r="L41" s="11">
        <v>98.70176913422503</v>
      </c>
      <c r="M41" s="11">
        <v>98.26085823092325</v>
      </c>
      <c r="N41" s="11">
        <v>99.48626030158431</v>
      </c>
      <c r="O41" s="11">
        <f t="shared" si="0"/>
        <v>2.7775827070477135</v>
      </c>
    </row>
    <row r="42" spans="1:15" ht="12.75">
      <c r="A42" t="s">
        <v>111</v>
      </c>
      <c r="B42" s="1" t="s">
        <v>47</v>
      </c>
      <c r="C42" s="11">
        <v>104.87664135006506</v>
      </c>
      <c r="D42" s="11">
        <v>103.14674044941205</v>
      </c>
      <c r="E42" s="11">
        <v>102.41669883816732</v>
      </c>
      <c r="F42" s="11">
        <v>100.02803039977819</v>
      </c>
      <c r="G42" s="11">
        <v>99.15351689878655</v>
      </c>
      <c r="H42" s="11">
        <v>100.14678034806617</v>
      </c>
      <c r="I42" s="11">
        <v>97.82709676766792</v>
      </c>
      <c r="J42" s="11">
        <v>92.95865505013654</v>
      </c>
      <c r="K42" s="11">
        <v>91.8043851847421</v>
      </c>
      <c r="L42" s="11">
        <v>95.25136053306619</v>
      </c>
      <c r="M42" s="11">
        <v>96.51477364353867</v>
      </c>
      <c r="N42" s="11">
        <v>99.32382918113673</v>
      </c>
      <c r="O42" s="11">
        <f t="shared" si="0"/>
        <v>-5.552812168928327</v>
      </c>
    </row>
    <row r="43" spans="1:15" ht="12.75">
      <c r="A43" t="s">
        <v>112</v>
      </c>
      <c r="B43" s="1" t="s">
        <v>48</v>
      </c>
      <c r="C43" s="11">
        <v>106.94246234077733</v>
      </c>
      <c r="D43" s="11">
        <v>108.52981081449839</v>
      </c>
      <c r="E43" s="11">
        <v>106.17720546012518</v>
      </c>
      <c r="F43" s="11">
        <v>106.55145105744492</v>
      </c>
      <c r="G43" s="11">
        <v>106.77523521211671</v>
      </c>
      <c r="H43" s="11">
        <v>110.64015677078567</v>
      </c>
      <c r="I43" s="11">
        <v>113.04338238675939</v>
      </c>
      <c r="J43" s="11">
        <v>107.99866528209434</v>
      </c>
      <c r="K43" s="11">
        <v>103.6807743003082</v>
      </c>
      <c r="L43" s="11">
        <v>112.93727207748151</v>
      </c>
      <c r="M43" s="11">
        <v>109.75117100062616</v>
      </c>
      <c r="N43" s="11">
        <v>112.43222722136932</v>
      </c>
      <c r="O43" s="11">
        <f t="shared" si="0"/>
        <v>5.489764880591991</v>
      </c>
    </row>
    <row r="44" spans="1:15" ht="12.75">
      <c r="A44" t="s">
        <v>113</v>
      </c>
      <c r="B44" s="1" t="s">
        <v>92</v>
      </c>
      <c r="C44" s="11">
        <v>90.60759174180332</v>
      </c>
      <c r="D44" s="11">
        <v>87.58271337787623</v>
      </c>
      <c r="E44" s="11">
        <v>89.34428298185108</v>
      </c>
      <c r="F44" s="11">
        <v>93.0743581991341</v>
      </c>
      <c r="G44" s="11">
        <v>93.9070957331065</v>
      </c>
      <c r="H44" s="11">
        <v>90.9092374228618</v>
      </c>
      <c r="I44" s="11">
        <v>86.96431986731032</v>
      </c>
      <c r="J44" s="11">
        <v>86.79913070146152</v>
      </c>
      <c r="K44" s="11">
        <v>101.49478409586665</v>
      </c>
      <c r="L44" s="11">
        <v>102.45529159198092</v>
      </c>
      <c r="M44" s="11">
        <v>102.89422543781215</v>
      </c>
      <c r="N44" s="11">
        <v>103.99797748428716</v>
      </c>
      <c r="O44" s="11">
        <f t="shared" si="0"/>
        <v>13.390385742483844</v>
      </c>
    </row>
    <row r="45" spans="1:15" ht="12.75">
      <c r="A45" t="s">
        <v>114</v>
      </c>
      <c r="B45" s="1" t="s">
        <v>21</v>
      </c>
      <c r="C45" s="11">
        <v>99.18175843013817</v>
      </c>
      <c r="D45" s="11">
        <v>98.71638314175725</v>
      </c>
      <c r="E45" s="11">
        <v>98.60174130040386</v>
      </c>
      <c r="F45" s="11">
        <v>97.92139744809863</v>
      </c>
      <c r="G45" s="11">
        <v>98.36462243159865</v>
      </c>
      <c r="H45" s="11">
        <v>97.16099891071633</v>
      </c>
      <c r="I45" s="11">
        <v>100.57943870730024</v>
      </c>
      <c r="J45" s="11">
        <v>107.63138704197202</v>
      </c>
      <c r="K45" s="11">
        <v>109.9320103979757</v>
      </c>
      <c r="L45" s="11">
        <v>100.68562174990795</v>
      </c>
      <c r="M45" s="11">
        <v>100.2014487160928</v>
      </c>
      <c r="N45" s="11">
        <v>98.05976994367465</v>
      </c>
      <c r="O45" s="11">
        <f t="shared" si="0"/>
        <v>-1.121988486463522</v>
      </c>
    </row>
    <row r="46" spans="1:15" ht="12.75">
      <c r="A46" t="s">
        <v>115</v>
      </c>
      <c r="B46" s="1" t="s">
        <v>141</v>
      </c>
      <c r="C46" s="11">
        <v>105.74650763650313</v>
      </c>
      <c r="D46" s="11">
        <v>105.37444663155992</v>
      </c>
      <c r="E46" s="11">
        <v>104.45101681576705</v>
      </c>
      <c r="F46" s="11">
        <v>104.34982420427873</v>
      </c>
      <c r="G46" s="11">
        <v>103.82828230569004</v>
      </c>
      <c r="H46" s="11">
        <v>106.77489197124092</v>
      </c>
      <c r="I46" s="11">
        <v>109.62600526174968</v>
      </c>
      <c r="J46" s="11">
        <v>108.48335480694168</v>
      </c>
      <c r="K46" s="11">
        <v>104.33512586786225</v>
      </c>
      <c r="L46" s="11">
        <v>109.44052247985438</v>
      </c>
      <c r="M46" s="11">
        <v>109.12857668356875</v>
      </c>
      <c r="N46" s="11">
        <v>108.68367698990482</v>
      </c>
      <c r="O46" s="11">
        <f t="shared" si="0"/>
        <v>2.9371693534017</v>
      </c>
    </row>
    <row r="47" spans="2:15" ht="12.75">
      <c r="B47" s="1" t="s">
        <v>142</v>
      </c>
      <c r="C47" s="11">
        <v>100</v>
      </c>
      <c r="D47" s="11">
        <v>100</v>
      </c>
      <c r="E47" s="11">
        <v>100</v>
      </c>
      <c r="F47" s="11">
        <v>100</v>
      </c>
      <c r="G47" s="11">
        <v>100</v>
      </c>
      <c r="H47" s="11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11">
        <v>100</v>
      </c>
      <c r="O47" s="11">
        <f t="shared" si="0"/>
        <v>0</v>
      </c>
    </row>
    <row r="49" spans="2:14" ht="12.75">
      <c r="B49" s="1" t="s">
        <v>95</v>
      </c>
      <c r="C49" s="18">
        <f>STDEVP(C32:C46)</f>
        <v>7.022523731867106</v>
      </c>
      <c r="D49" s="18">
        <f aca="true" t="shared" si="1" ref="D49:M49">STDEVP(D32:D46)</f>
        <v>7.616403997338094</v>
      </c>
      <c r="E49" s="18">
        <f t="shared" si="1"/>
        <v>7.028654820546295</v>
      </c>
      <c r="F49" s="18">
        <f t="shared" si="1"/>
        <v>6.814741702875432</v>
      </c>
      <c r="G49" s="18">
        <f t="shared" si="1"/>
        <v>6.672460497212875</v>
      </c>
      <c r="H49" s="18">
        <f t="shared" si="1"/>
        <v>7.747958974203965</v>
      </c>
      <c r="I49" s="18">
        <f t="shared" si="1"/>
        <v>9.395150054442695</v>
      </c>
      <c r="J49" s="18">
        <f t="shared" si="1"/>
        <v>10.022038120416543</v>
      </c>
      <c r="K49" s="18">
        <f t="shared" si="1"/>
        <v>7.099275942305752</v>
      </c>
      <c r="L49" s="18">
        <f t="shared" si="1"/>
        <v>7.58006230786189</v>
      </c>
      <c r="M49" s="18">
        <f t="shared" si="1"/>
        <v>8.082017122649209</v>
      </c>
      <c r="N49" s="18">
        <f>STDEVP(N32:N46)</f>
        <v>7.449318681296747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101"/>
  <sheetViews>
    <sheetView zoomScale="125" zoomScaleNormal="125" workbookViewId="0" topLeftCell="A2">
      <pane xSplit="13720" ySplit="4180" topLeftCell="M84" activePane="bottomRight" state="split"/>
      <selection pane="topLeft" activeCell="B7" sqref="B7"/>
      <selection pane="topRight" activeCell="P8" sqref="P8:Q8"/>
      <selection pane="bottomLeft" activeCell="A47" sqref="A47:IV47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8.375" style="0" customWidth="1"/>
    <col min="3" max="3" width="9.625" style="0" customWidth="1"/>
    <col min="4" max="4" width="9.75390625" style="0" customWidth="1"/>
    <col min="5" max="5" width="9.625" style="0" customWidth="1"/>
    <col min="6" max="7" width="9.75390625" style="0" customWidth="1"/>
    <col min="8" max="8" width="9.25390625" style="0" customWidth="1"/>
    <col min="9" max="9" width="9.625" style="0" customWidth="1"/>
    <col min="10" max="11" width="10.00390625" style="0" customWidth="1"/>
  </cols>
  <sheetData>
    <row r="4" ht="12.75">
      <c r="B4" s="7" t="s">
        <v>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955.6996661623398</v>
      </c>
      <c r="D9" s="4">
        <f aca="true" t="shared" si="1" ref="D9:L9">D10+D17</f>
        <v>1064.4362496330773</v>
      </c>
      <c r="E9" s="4">
        <f t="shared" si="1"/>
        <v>1188.7442869102645</v>
      </c>
      <c r="F9" s="4">
        <f t="shared" si="1"/>
        <v>1402.9655648756611</v>
      </c>
      <c r="G9" s="4">
        <f t="shared" si="1"/>
        <v>1623.7138556388286</v>
      </c>
      <c r="H9" s="4">
        <f t="shared" si="1"/>
        <v>1679.379221184409</v>
      </c>
      <c r="I9" s="4">
        <f t="shared" si="1"/>
        <v>1530.9133003536722</v>
      </c>
      <c r="J9" s="4">
        <f t="shared" si="1"/>
        <v>1355.8148901795837</v>
      </c>
      <c r="K9" s="4">
        <f t="shared" si="1"/>
        <v>1724.1975201795835</v>
      </c>
      <c r="L9" s="4">
        <f t="shared" si="1"/>
        <v>1632.6566755687459</v>
      </c>
      <c r="M9" s="4">
        <f>M10+M17</f>
        <v>1550.8158537286472</v>
      </c>
      <c r="N9" s="4">
        <f>N10+N17</f>
        <v>1434.6373958268173</v>
      </c>
      <c r="O9" s="4">
        <f>O10+O17</f>
        <v>0</v>
      </c>
      <c r="P9" s="12"/>
      <c r="Q9" s="12"/>
    </row>
    <row r="10" spans="2:17" ht="12.75">
      <c r="B10" s="5" t="s">
        <v>119</v>
      </c>
      <c r="C10" s="6">
        <f>SUM(C11:C16)</f>
        <v>401.5398801706544</v>
      </c>
      <c r="D10" s="6">
        <f aca="true" t="shared" si="2" ref="D10:J10">SUM(D11:D16)</f>
        <v>474.9692496330771</v>
      </c>
      <c r="E10" s="6">
        <f t="shared" si="2"/>
        <v>545.3669969102644</v>
      </c>
      <c r="F10" s="6">
        <f t="shared" si="2"/>
        <v>672.7385248756609</v>
      </c>
      <c r="G10" s="6">
        <f t="shared" si="2"/>
        <v>760.5042056388286</v>
      </c>
      <c r="H10" s="6">
        <f t="shared" si="2"/>
        <v>757.3544911844091</v>
      </c>
      <c r="I10" s="6">
        <f t="shared" si="2"/>
        <v>578.4801603536721</v>
      </c>
      <c r="J10" s="6">
        <f t="shared" si="2"/>
        <v>444.66156017958366</v>
      </c>
      <c r="K10" s="6">
        <f>J10</f>
        <v>444.66156017958366</v>
      </c>
      <c r="L10" s="6">
        <f>SUM(L11:L16)</f>
        <v>396.35047556874554</v>
      </c>
      <c r="M10" s="6">
        <f>SUM(M11:M16)</f>
        <v>325.13469515864756</v>
      </c>
      <c r="N10" s="6">
        <f>SUM(N11:N16)</f>
        <v>287.2625449568171</v>
      </c>
      <c r="O10" s="6">
        <f>SUM(O11:O16)</f>
        <v>0</v>
      </c>
      <c r="P10" s="12"/>
      <c r="Q10" s="12"/>
    </row>
    <row r="11" spans="2:17" ht="12.75">
      <c r="B11" t="s">
        <v>120</v>
      </c>
      <c r="C11" s="1">
        <v>22.827402298626193</v>
      </c>
      <c r="D11" s="1">
        <v>24.374</v>
      </c>
      <c r="E11" s="1">
        <v>25.078</v>
      </c>
      <c r="F11" s="1">
        <v>28.31671</v>
      </c>
      <c r="G11" s="1">
        <v>31.87182</v>
      </c>
      <c r="H11" s="1">
        <v>34.22898</v>
      </c>
      <c r="I11" s="1">
        <v>28.36636</v>
      </c>
      <c r="J11" s="1">
        <v>20.068450000000002</v>
      </c>
      <c r="K11" s="1">
        <v>20.068450000000002</v>
      </c>
      <c r="L11" s="1">
        <v>31.86033</v>
      </c>
      <c r="M11" s="12">
        <v>29.970894888000004</v>
      </c>
      <c r="N11" s="12">
        <v>28.742074506000005</v>
      </c>
      <c r="O11" s="12"/>
      <c r="P11" s="12"/>
      <c r="Q11" s="12"/>
    </row>
    <row r="12" spans="2:17" ht="12.75">
      <c r="B12" t="s">
        <v>28</v>
      </c>
      <c r="C12" s="1">
        <v>33.811</v>
      </c>
      <c r="D12" s="1">
        <v>32.592</v>
      </c>
      <c r="E12" s="1">
        <v>35.56</v>
      </c>
      <c r="F12" s="1">
        <v>41.815</v>
      </c>
      <c r="G12" s="1">
        <v>50.456</v>
      </c>
      <c r="H12" s="1">
        <v>64.86</v>
      </c>
      <c r="I12" s="1">
        <v>75.374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/>
      <c r="P12" s="12"/>
      <c r="Q12" s="12"/>
    </row>
    <row r="13" spans="2:17" ht="12.75">
      <c r="B13" t="s">
        <v>81</v>
      </c>
      <c r="C13" s="1">
        <v>66.86564351572405</v>
      </c>
      <c r="D13" s="1">
        <v>78.82590426248608</v>
      </c>
      <c r="E13" s="1">
        <v>90.62373734664511</v>
      </c>
      <c r="F13" s="1">
        <v>107.76838197523878</v>
      </c>
      <c r="G13" s="1">
        <v>122.74851401446634</v>
      </c>
      <c r="H13" s="1">
        <v>130.2453523370283</v>
      </c>
      <c r="I13" s="1">
        <v>129.1326074602176</v>
      </c>
      <c r="J13" s="1">
        <v>115.88644071058435</v>
      </c>
      <c r="K13" s="1">
        <v>115.88644071058435</v>
      </c>
      <c r="L13" s="1">
        <v>102.29817072968876</v>
      </c>
      <c r="M13" s="1">
        <v>91.18331968812329</v>
      </c>
      <c r="N13" s="12">
        <v>93.25443439418186</v>
      </c>
      <c r="O13" s="12"/>
      <c r="P13" s="12"/>
      <c r="Q13" s="12"/>
    </row>
    <row r="14" spans="2:17" ht="12.75">
      <c r="B14" t="s">
        <v>17</v>
      </c>
      <c r="C14" s="1">
        <v>213.773</v>
      </c>
      <c r="D14" s="1">
        <v>271.836</v>
      </c>
      <c r="E14" s="1">
        <v>321.456</v>
      </c>
      <c r="F14" s="1">
        <v>424.382</v>
      </c>
      <c r="G14" s="1">
        <v>485.254</v>
      </c>
      <c r="H14" s="1">
        <v>456.163</v>
      </c>
      <c r="I14" s="1">
        <v>278.744</v>
      </c>
      <c r="J14" s="1">
        <v>248.29399999999998</v>
      </c>
      <c r="K14" s="1">
        <v>248.29399999999998</v>
      </c>
      <c r="L14" s="1">
        <v>205.189</v>
      </c>
      <c r="M14" s="12">
        <v>163.706</v>
      </c>
      <c r="N14" s="12">
        <v>131.807</v>
      </c>
      <c r="O14" s="12"/>
      <c r="P14" s="12"/>
      <c r="Q14" s="12"/>
    </row>
    <row r="15" spans="2:17" ht="12.75">
      <c r="B15" t="s">
        <v>51</v>
      </c>
      <c r="C15" s="1">
        <v>64.26283435630415</v>
      </c>
      <c r="D15" s="1">
        <v>67.34134537059103</v>
      </c>
      <c r="E15" s="1">
        <v>72.64925956361934</v>
      </c>
      <c r="F15" s="1">
        <v>70.45643290042209</v>
      </c>
      <c r="G15" s="1">
        <v>70.17387162436216</v>
      </c>
      <c r="H15" s="1">
        <v>71.85715884738077</v>
      </c>
      <c r="I15" s="1">
        <v>66.86319289345451</v>
      </c>
      <c r="J15" s="1">
        <v>60.41266946899933</v>
      </c>
      <c r="K15" s="1">
        <v>60.41266946899933</v>
      </c>
      <c r="L15" s="1">
        <v>57.00297483905675</v>
      </c>
      <c r="M15" s="12">
        <v>40.274480582524276</v>
      </c>
      <c r="N15" s="12">
        <v>33.4590360566353</v>
      </c>
      <c r="O15" s="12"/>
      <c r="P15" s="12"/>
      <c r="Q15" s="12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</row>
    <row r="17" spans="2:17" ht="12.75">
      <c r="B17" s="5" t="s">
        <v>22</v>
      </c>
      <c r="C17" s="6">
        <f>C18+C19+C20</f>
        <v>554.1597859916853</v>
      </c>
      <c r="D17" s="6">
        <f aca="true" t="shared" si="3" ref="D17:O17">D18+D19+D20</f>
        <v>589.4670000000001</v>
      </c>
      <c r="E17" s="6">
        <f t="shared" si="3"/>
        <v>643.37729</v>
      </c>
      <c r="F17" s="6">
        <f t="shared" si="3"/>
        <v>730.2270400000001</v>
      </c>
      <c r="G17" s="6">
        <f t="shared" si="3"/>
        <v>863.20965</v>
      </c>
      <c r="H17" s="6">
        <f t="shared" si="3"/>
        <v>922.02473</v>
      </c>
      <c r="I17" s="6">
        <f t="shared" si="3"/>
        <v>952.43314</v>
      </c>
      <c r="J17" s="6">
        <f t="shared" si="3"/>
        <v>911.1533300000001</v>
      </c>
      <c r="K17" s="6">
        <f t="shared" si="3"/>
        <v>1279.53596</v>
      </c>
      <c r="L17" s="6">
        <f t="shared" si="3"/>
        <v>1236.3062000000002</v>
      </c>
      <c r="M17" s="6">
        <f t="shared" si="3"/>
        <v>1225.6811585699998</v>
      </c>
      <c r="N17" s="6">
        <f t="shared" si="3"/>
        <v>1147.37485087</v>
      </c>
      <c r="O17" s="6">
        <f t="shared" si="3"/>
        <v>0</v>
      </c>
      <c r="P17" s="12"/>
      <c r="Q17" s="12"/>
    </row>
    <row r="18" spans="2:17" ht="12.75">
      <c r="B18" t="s">
        <v>145</v>
      </c>
      <c r="C18" s="1">
        <v>493.1137830716854</v>
      </c>
      <c r="D18" s="1">
        <v>525.157</v>
      </c>
      <c r="E18" s="1">
        <v>577.068</v>
      </c>
      <c r="F18" s="1">
        <v>658.3438000000001</v>
      </c>
      <c r="G18" s="1">
        <v>785.82947</v>
      </c>
      <c r="H18" s="1">
        <v>841.90522</v>
      </c>
      <c r="I18" s="1">
        <v>888.46591</v>
      </c>
      <c r="J18" s="1">
        <v>857.0811</v>
      </c>
      <c r="K18" s="1">
        <v>1225.46373</v>
      </c>
      <c r="L18" s="1">
        <v>1183.9456200000002</v>
      </c>
      <c r="M18" s="12">
        <v>1180.63511151</v>
      </c>
      <c r="N18" s="12">
        <v>1106.6654255600001</v>
      </c>
      <c r="O18" s="12"/>
      <c r="P18" s="12"/>
      <c r="Q18" s="12"/>
    </row>
    <row r="19" spans="2:17" ht="12.75">
      <c r="B19" t="s">
        <v>71</v>
      </c>
      <c r="C19" s="1">
        <v>30.154701980000002</v>
      </c>
      <c r="D19" s="1">
        <v>31.416</v>
      </c>
      <c r="E19" s="1">
        <v>31.95</v>
      </c>
      <c r="F19" s="1">
        <v>35.59736</v>
      </c>
      <c r="G19" s="1">
        <v>40.30265</v>
      </c>
      <c r="H19" s="1">
        <v>41.19781</v>
      </c>
      <c r="I19" s="1">
        <v>26.46091</v>
      </c>
      <c r="J19" s="1">
        <v>18.65452</v>
      </c>
      <c r="K19" s="1">
        <v>18.65452</v>
      </c>
      <c r="L19" s="1">
        <v>17.58643</v>
      </c>
      <c r="M19" s="12">
        <v>11.575449279999999</v>
      </c>
      <c r="N19" s="12">
        <v>8.589135960000002</v>
      </c>
      <c r="O19" s="12"/>
      <c r="P19" s="12"/>
      <c r="Q19" s="12"/>
    </row>
    <row r="20" spans="2:17" ht="12.75">
      <c r="B20" t="s">
        <v>23</v>
      </c>
      <c r="C20" s="1">
        <v>30.891300939999997</v>
      </c>
      <c r="D20" s="1">
        <v>32.894</v>
      </c>
      <c r="E20" s="1">
        <v>34.35929</v>
      </c>
      <c r="F20" s="1">
        <v>36.28588</v>
      </c>
      <c r="G20" s="1">
        <v>37.07753</v>
      </c>
      <c r="H20" s="1">
        <v>38.921699999999994</v>
      </c>
      <c r="I20" s="1">
        <v>37.50632</v>
      </c>
      <c r="J20" s="1">
        <v>35.41771</v>
      </c>
      <c r="K20" s="1">
        <v>35.41771</v>
      </c>
      <c r="L20" s="1">
        <v>34.77415</v>
      </c>
      <c r="M20" s="12">
        <v>33.470597780000006</v>
      </c>
      <c r="N20" s="12">
        <v>32.12028935</v>
      </c>
      <c r="O20" s="12"/>
      <c r="P20" s="12"/>
      <c r="Q20" s="12"/>
    </row>
    <row r="21" spans="13:17" ht="12.75">
      <c r="M21" s="12"/>
      <c r="N21" s="12"/>
      <c r="O21" s="12"/>
      <c r="P21" s="12"/>
      <c r="Q21" s="12"/>
    </row>
    <row r="22" spans="2:17" ht="12.75">
      <c r="B22" s="3" t="s">
        <v>24</v>
      </c>
      <c r="C22" s="4">
        <f>C23+C24+C25</f>
        <v>691.2918937021012</v>
      </c>
      <c r="D22" s="4">
        <f aca="true" t="shared" si="4" ref="D22:K22">D23+D24+D25</f>
        <v>747.278</v>
      </c>
      <c r="E22" s="4">
        <f t="shared" si="4"/>
        <v>800.63706</v>
      </c>
      <c r="F22" s="4">
        <f t="shared" si="4"/>
        <v>875.7582299999999</v>
      </c>
      <c r="G22" s="4">
        <f t="shared" si="4"/>
        <v>950.18138</v>
      </c>
      <c r="H22" s="4">
        <f t="shared" si="4"/>
        <v>971.96238</v>
      </c>
      <c r="I22" s="4">
        <f t="shared" si="4"/>
        <v>878.02242</v>
      </c>
      <c r="J22" s="4">
        <f t="shared" si="4"/>
        <v>713.59692</v>
      </c>
      <c r="K22" s="4">
        <f t="shared" si="4"/>
        <v>1002.9287018571428</v>
      </c>
      <c r="L22" s="4">
        <f>L23+L24+L25</f>
        <v>1294.6167599999999</v>
      </c>
      <c r="M22" s="4">
        <f>M23+M24+M25</f>
        <v>1281.6094257169482</v>
      </c>
      <c r="N22" s="4">
        <f>N23+N24+N25</f>
        <v>1298.4297256452062</v>
      </c>
      <c r="O22" s="12"/>
      <c r="P22" s="12"/>
      <c r="Q22" s="12"/>
    </row>
    <row r="23" spans="2:17" ht="12.75">
      <c r="B23" t="s">
        <v>25</v>
      </c>
      <c r="C23" s="1">
        <v>433.09488366418447</v>
      </c>
      <c r="D23" s="1">
        <v>474.39</v>
      </c>
      <c r="E23" s="1">
        <v>516.163</v>
      </c>
      <c r="F23" s="1">
        <v>583.21447</v>
      </c>
      <c r="G23" s="1">
        <v>642.48448</v>
      </c>
      <c r="H23" s="1">
        <v>643.50151</v>
      </c>
      <c r="I23" s="1">
        <v>549.774</v>
      </c>
      <c r="J23" s="1">
        <v>388.78024</v>
      </c>
      <c r="K23" s="1">
        <v>555.4003428571428</v>
      </c>
      <c r="L23" s="1">
        <v>825.47673</v>
      </c>
      <c r="M23" s="1">
        <v>833.5218327173264</v>
      </c>
      <c r="N23" s="12">
        <v>851.4165801974892</v>
      </c>
      <c r="O23" s="12"/>
      <c r="P23" s="12"/>
      <c r="Q23" s="12"/>
    </row>
    <row r="24" spans="2:17" ht="12.75">
      <c r="B24" t="s">
        <v>30</v>
      </c>
      <c r="C24" s="1">
        <v>230.03501003791675</v>
      </c>
      <c r="D24" s="1">
        <v>241.21699999999998</v>
      </c>
      <c r="E24" s="1">
        <v>251.21995</v>
      </c>
      <c r="F24" s="1">
        <v>258.79807</v>
      </c>
      <c r="G24" s="1">
        <v>268.26862000000006</v>
      </c>
      <c r="H24" s="1">
        <v>284.29004</v>
      </c>
      <c r="I24" s="1">
        <v>279.1132</v>
      </c>
      <c r="J24" s="1">
        <v>272.69262</v>
      </c>
      <c r="K24" s="1">
        <v>395.40429899999987</v>
      </c>
      <c r="L24" s="1">
        <v>407.30177000000003</v>
      </c>
      <c r="M24" s="1">
        <v>388.78304915670515</v>
      </c>
      <c r="N24" s="12">
        <v>381.4137066335947</v>
      </c>
      <c r="O24" s="12"/>
      <c r="P24" s="12"/>
      <c r="Q24" s="12"/>
    </row>
    <row r="25" spans="2:17" ht="12.75">
      <c r="B25" t="s">
        <v>124</v>
      </c>
      <c r="C25" s="1">
        <v>28.162</v>
      </c>
      <c r="D25" s="1">
        <v>31.671</v>
      </c>
      <c r="E25" s="1">
        <v>33.25411</v>
      </c>
      <c r="F25" s="1">
        <v>33.74569</v>
      </c>
      <c r="G25" s="1">
        <v>39.42828</v>
      </c>
      <c r="H25" s="1">
        <v>44.17083</v>
      </c>
      <c r="I25" s="1">
        <v>49.13522</v>
      </c>
      <c r="J25" s="1">
        <v>52.12406</v>
      </c>
      <c r="K25" s="1">
        <v>52.12406</v>
      </c>
      <c r="L25" s="1">
        <v>61.838260000000005</v>
      </c>
      <c r="M25" s="1">
        <v>59.30454384291637</v>
      </c>
      <c r="N25" s="12">
        <v>65.59943881412227</v>
      </c>
      <c r="O25" s="12"/>
      <c r="P25" s="12"/>
      <c r="Q25" s="12"/>
    </row>
    <row r="26" spans="13:17" ht="12.75">
      <c r="M26" s="12"/>
      <c r="N26" s="12"/>
      <c r="O26" s="12"/>
      <c r="P26" s="12"/>
      <c r="Q26" s="12"/>
    </row>
    <row r="27" spans="2:17" ht="12.75">
      <c r="B27" s="3" t="s">
        <v>125</v>
      </c>
      <c r="C27" s="4">
        <f aca="true" t="shared" si="5" ref="C27:N27">SUM(C28:C36)</f>
        <v>767.168881651</v>
      </c>
      <c r="D27" s="4">
        <f t="shared" si="5"/>
        <v>819.5408688689998</v>
      </c>
      <c r="E27" s="4">
        <f t="shared" si="5"/>
        <v>861.4015631749999</v>
      </c>
      <c r="F27" s="4">
        <f t="shared" si="5"/>
        <v>938.3109746739998</v>
      </c>
      <c r="G27" s="4">
        <f t="shared" si="5"/>
        <v>1072.3430897649998</v>
      </c>
      <c r="H27" s="4">
        <f t="shared" si="5"/>
        <v>1153.5182891529998</v>
      </c>
      <c r="I27" s="4">
        <f t="shared" si="5"/>
        <v>977.3879579679999</v>
      </c>
      <c r="J27" s="4">
        <f t="shared" si="5"/>
        <v>776.3567998653064</v>
      </c>
      <c r="K27" s="4">
        <f t="shared" si="5"/>
        <v>304.2156523069872</v>
      </c>
      <c r="L27" s="4">
        <f t="shared" si="5"/>
        <v>518.4707512427842</v>
      </c>
      <c r="M27" s="4">
        <f t="shared" si="5"/>
        <v>515.121872745103</v>
      </c>
      <c r="N27" s="4">
        <f t="shared" si="5"/>
        <v>421.7229074525396</v>
      </c>
      <c r="O27" s="12"/>
      <c r="P27" s="12"/>
      <c r="Q27" s="12"/>
    </row>
    <row r="28" spans="2:17" ht="12.75">
      <c r="B28" t="s">
        <v>126</v>
      </c>
      <c r="C28" s="1">
        <v>756.398631651</v>
      </c>
      <c r="D28" s="1">
        <v>807.6608688689998</v>
      </c>
      <c r="E28" s="1">
        <v>830.9845631749998</v>
      </c>
      <c r="F28" s="1">
        <v>938.3109746739998</v>
      </c>
      <c r="G28" s="1">
        <v>1056.1143397649998</v>
      </c>
      <c r="H28" s="1">
        <v>1134.1925891529997</v>
      </c>
      <c r="I28" s="1">
        <v>939.9324079679999</v>
      </c>
      <c r="J28" s="1">
        <v>665.0264098653063</v>
      </c>
      <c r="K28" s="1">
        <v>308.67177505697964</v>
      </c>
      <c r="L28" s="1">
        <v>417.7865228257246</v>
      </c>
      <c r="M28" s="1">
        <v>328.9533971972586</v>
      </c>
      <c r="N28" s="12">
        <v>286.60994382446165</v>
      </c>
      <c r="O28" s="12"/>
      <c r="P28" s="12"/>
      <c r="Q28" s="12"/>
    </row>
    <row r="29" spans="2:17" ht="12.75">
      <c r="B29" t="s">
        <v>29</v>
      </c>
      <c r="C29" s="1">
        <v>10.77025</v>
      </c>
      <c r="D29" s="1">
        <v>11.88</v>
      </c>
      <c r="E29" s="1">
        <v>30.417</v>
      </c>
      <c r="F29" s="1">
        <v>0</v>
      </c>
      <c r="G29" s="1">
        <v>0</v>
      </c>
      <c r="H29" s="1">
        <v>0</v>
      </c>
      <c r="I29" s="1">
        <v>18.35305</v>
      </c>
      <c r="J29" s="1">
        <v>17.985169999999997</v>
      </c>
      <c r="M29" s="12"/>
      <c r="N29" s="12"/>
      <c r="O29" s="12"/>
      <c r="P29" s="12"/>
      <c r="Q29" s="12"/>
    </row>
    <row r="30" spans="2:17" ht="12.75">
      <c r="B30" t="s">
        <v>98</v>
      </c>
      <c r="C30" s="1"/>
      <c r="D30" s="1"/>
      <c r="E30" s="1"/>
      <c r="F30" s="1"/>
      <c r="G30" s="1">
        <v>16.22875</v>
      </c>
      <c r="H30" s="1">
        <v>19.3257</v>
      </c>
      <c r="I30" s="1">
        <v>19.1025</v>
      </c>
      <c r="J30" s="1">
        <v>19.1631</v>
      </c>
      <c r="M30" s="12"/>
      <c r="N30" s="12"/>
      <c r="O30" s="12"/>
      <c r="P30" s="12"/>
      <c r="Q30" s="12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74.18212</v>
      </c>
      <c r="M31" s="12"/>
      <c r="N31" s="12"/>
      <c r="O31" s="12"/>
      <c r="P31" s="12"/>
      <c r="Q31" s="12"/>
    </row>
    <row r="32" spans="2:17" ht="12.75">
      <c r="B32" t="s">
        <v>151</v>
      </c>
      <c r="K32" s="1">
        <v>-37.10185679071856</v>
      </c>
      <c r="L32" s="1">
        <v>49.46572411497709</v>
      </c>
      <c r="M32" s="1">
        <v>40.36330890874797</v>
      </c>
      <c r="N32" s="12">
        <v>28.042563614729715</v>
      </c>
      <c r="O32" s="12"/>
      <c r="P32" s="12"/>
      <c r="Q32" s="12"/>
    </row>
    <row r="33" spans="2:17" ht="12.75">
      <c r="B33" t="s">
        <v>152</v>
      </c>
      <c r="K33" s="1">
        <v>32.645734040726126</v>
      </c>
      <c r="L33" s="1">
        <v>51.21850430208247</v>
      </c>
      <c r="M33" s="1">
        <v>145.80516663909643</v>
      </c>
      <c r="N33" s="12">
        <v>107.0704000133482</v>
      </c>
      <c r="O33" s="12"/>
      <c r="P33" s="12"/>
      <c r="Q33" s="12"/>
    </row>
    <row r="34" spans="2:17" ht="12.75">
      <c r="B34" t="s">
        <v>59</v>
      </c>
      <c r="K34" s="1"/>
      <c r="M34" s="12"/>
      <c r="N34" s="12"/>
      <c r="O34" s="12"/>
      <c r="P34" s="12"/>
      <c r="Q34" s="12"/>
    </row>
    <row r="35" spans="2:17" ht="12.75">
      <c r="B35" t="s">
        <v>60</v>
      </c>
      <c r="K35" s="1"/>
      <c r="M35" s="12"/>
      <c r="N35" s="12"/>
      <c r="O35" s="12"/>
      <c r="P35" s="12"/>
      <c r="Q35" s="12"/>
    </row>
    <row r="36" spans="2:17" ht="12.75">
      <c r="B36" t="s">
        <v>61</v>
      </c>
      <c r="K36" s="1"/>
      <c r="M36" s="12"/>
      <c r="N36" s="12"/>
      <c r="O36" s="12"/>
      <c r="P36" s="12"/>
      <c r="Q36" s="12"/>
    </row>
    <row r="37" spans="13:17" ht="12.75">
      <c r="M37" s="12"/>
      <c r="N37" s="12"/>
      <c r="O37" s="12"/>
      <c r="P37" s="12"/>
      <c r="Q37" s="12"/>
    </row>
    <row r="38" spans="1:17" ht="12.75">
      <c r="A38" s="7"/>
      <c r="B38" s="7" t="s">
        <v>133</v>
      </c>
      <c r="C38" s="8">
        <f aca="true" t="shared" si="6" ref="C38:N38">C9+C22+C27</f>
        <v>2414.160441515441</v>
      </c>
      <c r="D38" s="8">
        <f t="shared" si="6"/>
        <v>2631.255118502077</v>
      </c>
      <c r="E38" s="8">
        <f t="shared" si="6"/>
        <v>2850.782910085264</v>
      </c>
      <c r="F38" s="8">
        <f t="shared" si="6"/>
        <v>3217.0347695496607</v>
      </c>
      <c r="G38" s="8">
        <f t="shared" si="6"/>
        <v>3646.2383254038286</v>
      </c>
      <c r="H38" s="8">
        <f t="shared" si="6"/>
        <v>3804.859890337409</v>
      </c>
      <c r="I38" s="8">
        <f t="shared" si="6"/>
        <v>3386.3236783216717</v>
      </c>
      <c r="J38" s="8">
        <f t="shared" si="6"/>
        <v>2845.76861004489</v>
      </c>
      <c r="K38" s="8">
        <f t="shared" si="6"/>
        <v>3031.3418743437132</v>
      </c>
      <c r="L38" s="8">
        <f t="shared" si="6"/>
        <v>3445.74418681153</v>
      </c>
      <c r="M38" s="8">
        <f t="shared" si="6"/>
        <v>3347.5471521906984</v>
      </c>
      <c r="N38" s="8">
        <f t="shared" si="6"/>
        <v>3154.7900289245626</v>
      </c>
      <c r="O38" s="12"/>
      <c r="P38" s="12"/>
      <c r="Q38" s="12"/>
    </row>
    <row r="39" spans="13:17" ht="12.75">
      <c r="M39" s="12"/>
      <c r="N39" s="12"/>
      <c r="O39" s="12"/>
      <c r="P39" s="12"/>
      <c r="Q39" s="12"/>
    </row>
    <row r="40" spans="2:17" ht="12.75">
      <c r="B40" t="s">
        <v>121</v>
      </c>
      <c r="C40" s="1">
        <v>90.45203544372814</v>
      </c>
      <c r="D40" s="1">
        <v>139.39660766898587</v>
      </c>
      <c r="E40" s="1">
        <v>155.0390436506719</v>
      </c>
      <c r="F40" s="1">
        <v>176.28725205162442</v>
      </c>
      <c r="G40" s="1">
        <v>262.3205041958224</v>
      </c>
      <c r="H40" s="1">
        <v>199.214741578659</v>
      </c>
      <c r="I40" s="1">
        <v>-170.01909556731806</v>
      </c>
      <c r="J40" s="1">
        <v>-741.289097841548</v>
      </c>
      <c r="K40" s="1">
        <v>-707.4525381470593</v>
      </c>
      <c r="L40" s="1">
        <v>152.10309511905513</v>
      </c>
      <c r="M40" s="12">
        <v>119.73010155778965</v>
      </c>
      <c r="N40" s="12">
        <v>106.99595404328115</v>
      </c>
      <c r="O40" s="12"/>
      <c r="P40" s="12"/>
      <c r="Q40" s="12"/>
    </row>
    <row r="41" spans="2:17" ht="12.75">
      <c r="B41" t="s">
        <v>122</v>
      </c>
      <c r="C41" s="1">
        <v>30.836339292562926</v>
      </c>
      <c r="D41" s="1">
        <v>31.87660211543821</v>
      </c>
      <c r="E41" s="1">
        <v>90.45203544372814</v>
      </c>
      <c r="F41" s="1">
        <v>139.39660766898587</v>
      </c>
      <c r="G41" s="1">
        <v>155.0390436506719</v>
      </c>
      <c r="H41" s="1">
        <v>176.28725205162442</v>
      </c>
      <c r="I41" s="1">
        <v>262.3205041958224</v>
      </c>
      <c r="J41" s="1">
        <v>199.214741578659</v>
      </c>
      <c r="K41" s="1">
        <v>199.45464460578572</v>
      </c>
      <c r="L41" s="1">
        <v>0</v>
      </c>
      <c r="M41" s="12">
        <v>-33.691643805696046</v>
      </c>
      <c r="N41" s="12">
        <v>68.4453928074</v>
      </c>
      <c r="O41" s="12"/>
      <c r="P41" s="12"/>
      <c r="Q41" s="12"/>
    </row>
    <row r="42" spans="2:17" ht="12.75">
      <c r="B42" s="3" t="s">
        <v>20</v>
      </c>
      <c r="C42" s="4">
        <f>C38-C40+C41</f>
        <v>2354.544745364276</v>
      </c>
      <c r="D42" s="4">
        <f>D38-D40+D41</f>
        <v>2523.7351129485296</v>
      </c>
      <c r="E42" s="4">
        <f>E38-E40+E41</f>
        <v>2786.1959018783205</v>
      </c>
      <c r="F42" s="4">
        <f aca="true" t="shared" si="7" ref="F42:K42">F38-F40+F41</f>
        <v>3180.144125167022</v>
      </c>
      <c r="G42" s="4">
        <f t="shared" si="7"/>
        <v>3538.956864858678</v>
      </c>
      <c r="H42" s="4">
        <f t="shared" si="7"/>
        <v>3781.9324008103745</v>
      </c>
      <c r="I42" s="4">
        <f t="shared" si="7"/>
        <v>3818.663278084812</v>
      </c>
      <c r="J42" s="4">
        <f t="shared" si="7"/>
        <v>3786.272449465097</v>
      </c>
      <c r="K42" s="4">
        <f t="shared" si="7"/>
        <v>3938.2490570965583</v>
      </c>
      <c r="L42" s="4">
        <f>L38-L40+L41</f>
        <v>3293.641091692475</v>
      </c>
      <c r="M42" s="4">
        <f>M38-M40+M41</f>
        <v>3194.125406827213</v>
      </c>
      <c r="N42" s="4">
        <f>N38-N40+N41</f>
        <v>3116.2394676886815</v>
      </c>
      <c r="O42" s="12"/>
      <c r="P42" s="12"/>
      <c r="Q42" s="12"/>
    </row>
    <row r="43" spans="13:17" ht="12.75">
      <c r="M43" s="12"/>
      <c r="N43" s="12"/>
      <c r="O43" s="12"/>
      <c r="P43" s="12"/>
      <c r="Q43" s="12"/>
    </row>
    <row r="44" spans="1:17" ht="12.75">
      <c r="A44" s="3"/>
      <c r="B44" s="3" t="s">
        <v>144</v>
      </c>
      <c r="C44" s="4">
        <f>C45+C46+C47</f>
        <v>0.00036834900004123483</v>
      </c>
      <c r="D44" s="4">
        <f aca="true" t="shared" si="8" ref="D44:K44">D45+D46+D47</f>
        <v>30.36713113100018</v>
      </c>
      <c r="E44" s="4">
        <f t="shared" si="8"/>
        <v>31.243766825000193</v>
      </c>
      <c r="F44" s="4">
        <f t="shared" si="8"/>
        <v>35.279075326000225</v>
      </c>
      <c r="G44" s="4">
        <f t="shared" si="8"/>
        <v>42.71398023500023</v>
      </c>
      <c r="H44" s="4">
        <f t="shared" si="8"/>
        <v>47.84479084700027</v>
      </c>
      <c r="I44" s="4">
        <f t="shared" si="8"/>
        <v>73.1343520320001</v>
      </c>
      <c r="J44" s="4">
        <f t="shared" si="8"/>
        <v>56.9117301346937</v>
      </c>
      <c r="K44" s="4">
        <f t="shared" si="8"/>
        <v>49.767920000000004</v>
      </c>
      <c r="L44" s="4">
        <f>L45+L46+L47</f>
        <v>79.15404222000002</v>
      </c>
      <c r="M44" s="4">
        <f>M45+M46+M47</f>
        <v>75.28918561524401</v>
      </c>
      <c r="N44" s="4">
        <f>N45+N46+N47</f>
        <v>72.130767399603</v>
      </c>
      <c r="O44" s="12"/>
      <c r="P44" s="12"/>
      <c r="Q44" s="12"/>
    </row>
    <row r="45" spans="2:17" ht="12.75">
      <c r="B45" t="s">
        <v>50</v>
      </c>
      <c r="C45" s="1">
        <v>0.00036834900004123483</v>
      </c>
      <c r="D45" s="1">
        <v>30.36713113100018</v>
      </c>
      <c r="E45" s="1">
        <v>31.243766825000193</v>
      </c>
      <c r="F45" s="1">
        <v>35.279075326000225</v>
      </c>
      <c r="G45" s="1">
        <v>39.708310235000226</v>
      </c>
      <c r="H45" s="1">
        <v>47.83109084700027</v>
      </c>
      <c r="I45" s="1">
        <v>39.58957203200009</v>
      </c>
      <c r="J45" s="1">
        <v>56.9117301346937</v>
      </c>
      <c r="K45" s="1">
        <v>49.767920000000004</v>
      </c>
      <c r="L45" s="1">
        <v>79.08568000000002</v>
      </c>
      <c r="M45" s="1">
        <v>75.214600375244</v>
      </c>
      <c r="N45" s="12">
        <v>72.130767399603</v>
      </c>
      <c r="O45" s="12"/>
      <c r="P45" s="12"/>
      <c r="Q45" s="12"/>
    </row>
    <row r="46" spans="2:17" ht="12.75">
      <c r="B46" t="s">
        <v>64</v>
      </c>
      <c r="K46" s="1"/>
      <c r="M46" s="12"/>
      <c r="N46" s="12"/>
      <c r="O46" s="12"/>
      <c r="P46" s="12"/>
      <c r="Q46" s="12"/>
    </row>
    <row r="47" spans="2:17" ht="12.75">
      <c r="B47" t="s">
        <v>146</v>
      </c>
      <c r="C47" s="1"/>
      <c r="D47" s="1"/>
      <c r="E47" s="1"/>
      <c r="F47" s="1"/>
      <c r="G47" s="1">
        <v>3.00567</v>
      </c>
      <c r="H47" s="1">
        <v>0.0137</v>
      </c>
      <c r="I47" s="1">
        <v>33.54478</v>
      </c>
      <c r="J47" s="1"/>
      <c r="L47" s="18">
        <v>0.06836222</v>
      </c>
      <c r="M47" s="18">
        <v>0.07458524</v>
      </c>
      <c r="N47" s="12"/>
      <c r="O47" s="12"/>
      <c r="P47" s="12"/>
      <c r="Q47" s="12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2"/>
      <c r="N48" s="12"/>
      <c r="O48" s="12"/>
      <c r="P48" s="12"/>
      <c r="Q48" s="12"/>
    </row>
    <row r="49" spans="13:17" ht="12.75">
      <c r="M49" s="12"/>
      <c r="N49" s="12"/>
      <c r="O49" s="12"/>
      <c r="P49" s="12"/>
      <c r="Q49" s="12"/>
    </row>
    <row r="50" spans="2:17" ht="12.75">
      <c r="B50" s="3" t="s">
        <v>55</v>
      </c>
      <c r="M50" s="12"/>
      <c r="N50" s="12"/>
      <c r="O50" s="12"/>
      <c r="P50" s="12"/>
      <c r="Q50" s="12"/>
    </row>
    <row r="51" spans="2:17" ht="12.75">
      <c r="B51" t="s">
        <v>56</v>
      </c>
      <c r="C51" s="1">
        <v>492.951</v>
      </c>
      <c r="D51" s="1">
        <v>525.045</v>
      </c>
      <c r="E51" s="1">
        <v>576.92796</v>
      </c>
      <c r="F51" s="1">
        <v>658.21681</v>
      </c>
      <c r="G51" s="1">
        <v>784.8413</v>
      </c>
      <c r="H51" s="1">
        <v>840.94305</v>
      </c>
      <c r="I51" s="1">
        <v>887.38999</v>
      </c>
      <c r="J51" s="1">
        <v>856.17937</v>
      </c>
      <c r="K51" s="1">
        <v>1224.562</v>
      </c>
      <c r="L51" s="1">
        <v>1183.49756</v>
      </c>
      <c r="M51" s="1">
        <v>1180.1587198599998</v>
      </c>
      <c r="N51" s="1">
        <v>1106.30624786</v>
      </c>
      <c r="O51" s="12"/>
      <c r="P51" s="12"/>
      <c r="Q51" s="12"/>
    </row>
    <row r="52" spans="2:17" ht="12.75">
      <c r="B52" t="s">
        <v>57</v>
      </c>
      <c r="C52" s="1">
        <v>64.573</v>
      </c>
      <c r="D52" s="1">
        <v>80.626</v>
      </c>
      <c r="E52" s="1">
        <v>84.95</v>
      </c>
      <c r="F52" s="1">
        <v>108.103</v>
      </c>
      <c r="G52" s="1">
        <v>135.982</v>
      </c>
      <c r="H52" s="1">
        <v>131.546</v>
      </c>
      <c r="I52" s="1">
        <v>138.135</v>
      </c>
      <c r="J52" s="1">
        <v>119.14</v>
      </c>
      <c r="K52" s="1">
        <v>119.14</v>
      </c>
      <c r="L52" s="1">
        <v>126.763</v>
      </c>
      <c r="M52" s="1">
        <v>128.091</v>
      </c>
      <c r="N52" s="1">
        <v>135.588</v>
      </c>
      <c r="O52" s="12"/>
      <c r="P52" s="12"/>
      <c r="Q52" s="12"/>
    </row>
    <row r="53" spans="2:17" ht="12.75">
      <c r="B53" t="s">
        <v>58</v>
      </c>
      <c r="C53" s="1">
        <v>213.773</v>
      </c>
      <c r="D53" s="1">
        <v>271.836</v>
      </c>
      <c r="E53" s="1">
        <v>321.456</v>
      </c>
      <c r="F53" s="1">
        <v>424.382</v>
      </c>
      <c r="G53" s="1">
        <v>485.254</v>
      </c>
      <c r="H53" s="1">
        <v>456.163</v>
      </c>
      <c r="I53" s="1">
        <v>278.744</v>
      </c>
      <c r="J53" s="1">
        <v>248.29399999999998</v>
      </c>
      <c r="K53" s="1">
        <v>248.29399999999998</v>
      </c>
      <c r="L53" s="1">
        <v>205.189</v>
      </c>
      <c r="M53" s="1">
        <v>163.706</v>
      </c>
      <c r="N53" s="1">
        <v>131.807</v>
      </c>
      <c r="O53" s="12"/>
      <c r="P53" s="12"/>
      <c r="Q53" s="12"/>
    </row>
    <row r="54" spans="2:17" ht="12.75">
      <c r="B54" t="s">
        <v>70</v>
      </c>
      <c r="C54" s="1">
        <v>30.891300939999997</v>
      </c>
      <c r="D54" s="1">
        <v>32.894</v>
      </c>
      <c r="E54" s="1">
        <v>34.35929</v>
      </c>
      <c r="F54" s="1">
        <v>36.28588</v>
      </c>
      <c r="G54" s="1">
        <v>37.07753</v>
      </c>
      <c r="H54" s="1">
        <v>38.9217</v>
      </c>
      <c r="I54" s="1">
        <v>37.50632</v>
      </c>
      <c r="J54" s="1">
        <v>35.47</v>
      </c>
      <c r="K54" s="1">
        <v>35.47</v>
      </c>
      <c r="L54" s="1">
        <v>34.77415</v>
      </c>
      <c r="M54" s="1">
        <v>33.47059778</v>
      </c>
      <c r="N54" s="1">
        <v>32.12028935</v>
      </c>
      <c r="O54" s="12"/>
      <c r="P54" s="12"/>
      <c r="Q54" s="12"/>
    </row>
    <row r="55" spans="2:17" ht="12.75">
      <c r="B55" t="s">
        <v>52</v>
      </c>
      <c r="C55" s="1">
        <v>72.205</v>
      </c>
      <c r="D55" s="1">
        <v>71.873</v>
      </c>
      <c r="E55" s="1">
        <v>75.325</v>
      </c>
      <c r="F55" s="1">
        <v>74.665</v>
      </c>
      <c r="G55" s="1">
        <v>73.971</v>
      </c>
      <c r="H55" s="1">
        <v>75.213</v>
      </c>
      <c r="I55" s="1">
        <v>68.659</v>
      </c>
      <c r="J55" s="1">
        <v>59.729</v>
      </c>
      <c r="K55" s="1">
        <v>59.729</v>
      </c>
      <c r="L55" s="1">
        <v>65.439</v>
      </c>
      <c r="M55" s="1">
        <v>48.219</v>
      </c>
      <c r="N55" s="1">
        <v>42.782</v>
      </c>
      <c r="O55" s="12"/>
      <c r="P55" s="12"/>
      <c r="Q55" s="12"/>
    </row>
    <row r="56" spans="2:17" ht="12.75">
      <c r="B56" s="16" t="s">
        <v>72</v>
      </c>
      <c r="C56" s="1">
        <f aca="true" t="shared" si="9" ref="C56:K56">C19</f>
        <v>30.154701980000002</v>
      </c>
      <c r="D56" s="1">
        <f t="shared" si="9"/>
        <v>31.416</v>
      </c>
      <c r="E56" s="1">
        <f t="shared" si="9"/>
        <v>31.95</v>
      </c>
      <c r="F56" s="1">
        <f t="shared" si="9"/>
        <v>35.59736</v>
      </c>
      <c r="G56" s="1">
        <f t="shared" si="9"/>
        <v>40.30265</v>
      </c>
      <c r="H56" s="1">
        <f t="shared" si="9"/>
        <v>41.19781</v>
      </c>
      <c r="I56" s="1">
        <f t="shared" si="9"/>
        <v>26.46091</v>
      </c>
      <c r="J56" s="1">
        <f t="shared" si="9"/>
        <v>18.65452</v>
      </c>
      <c r="K56" s="1">
        <f t="shared" si="9"/>
        <v>18.65452</v>
      </c>
      <c r="L56" s="1">
        <v>17.58643</v>
      </c>
      <c r="M56" s="1">
        <v>11.57544928</v>
      </c>
      <c r="N56" s="1">
        <v>8.58913596</v>
      </c>
      <c r="O56" s="12"/>
      <c r="P56" s="12"/>
      <c r="Q56" s="12"/>
    </row>
    <row r="57" spans="2:17" ht="12.75">
      <c r="B57" s="16"/>
      <c r="M57" s="12"/>
      <c r="N57" s="12"/>
      <c r="O57" s="12"/>
      <c r="P57" s="12"/>
      <c r="Q57" s="12"/>
    </row>
    <row r="58" spans="2:17" ht="12.75">
      <c r="B58" s="3" t="s">
        <v>0</v>
      </c>
      <c r="C58" s="4">
        <v>304.24</v>
      </c>
      <c r="D58" s="4">
        <v>324.858</v>
      </c>
      <c r="E58" s="4">
        <v>334.23978</v>
      </c>
      <c r="F58" s="4">
        <v>377.40876</v>
      </c>
      <c r="G58" s="4">
        <v>424.7918</v>
      </c>
      <c r="H58" s="4">
        <v>456.19742</v>
      </c>
      <c r="I58" s="4">
        <v>378.06167</v>
      </c>
      <c r="J58" s="4">
        <v>267.49268</v>
      </c>
      <c r="K58" s="4">
        <v>397.93872</v>
      </c>
      <c r="L58" s="4">
        <v>531.44491</v>
      </c>
      <c r="M58" s="20">
        <v>512.3039235295868</v>
      </c>
      <c r="N58" s="20">
        <v>495.44786064871494</v>
      </c>
      <c r="O58" s="20"/>
      <c r="P58" s="20"/>
      <c r="Q58" s="12"/>
    </row>
    <row r="59" spans="13:17" ht="12.75">
      <c r="M59" s="12"/>
      <c r="N59" s="12"/>
      <c r="O59" s="12"/>
      <c r="P59" s="12"/>
      <c r="Q59" s="12"/>
    </row>
    <row r="60" spans="2:17" ht="12.75">
      <c r="B60" s="7" t="s">
        <v>1</v>
      </c>
      <c r="M60" s="12"/>
      <c r="N60" s="12"/>
      <c r="O60" s="12"/>
      <c r="P60" s="12"/>
      <c r="Q60" s="12"/>
    </row>
    <row r="61" spans="2:17" ht="12.75">
      <c r="B61" t="s">
        <v>143</v>
      </c>
      <c r="C61" s="1">
        <v>22950.32882539498</v>
      </c>
      <c r="D61" s="1">
        <v>24595.300867806014</v>
      </c>
      <c r="E61" s="1">
        <v>26303.341573001213</v>
      </c>
      <c r="F61" s="1">
        <v>28355.616531068918</v>
      </c>
      <c r="G61" s="1">
        <v>30759.767431933244</v>
      </c>
      <c r="H61" s="1">
        <v>33447.47376433121</v>
      </c>
      <c r="I61" s="1">
        <v>34672.23199999997</v>
      </c>
      <c r="J61" s="1">
        <v>33153.231</v>
      </c>
      <c r="K61" s="1">
        <v>33153.231</v>
      </c>
      <c r="L61" s="1">
        <v>33262.272</v>
      </c>
      <c r="M61" s="1">
        <v>33306.897</v>
      </c>
      <c r="N61" s="1">
        <v>32551.622</v>
      </c>
      <c r="O61" s="12"/>
      <c r="P61" s="12"/>
      <c r="Q61" s="12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2"/>
      <c r="P62" s="12"/>
      <c r="Q62" s="12"/>
    </row>
    <row r="63" spans="2:17" ht="12.75">
      <c r="B63" t="s">
        <v>76</v>
      </c>
      <c r="C63" s="1">
        <f>C61/C62</f>
        <v>28583.539183029592</v>
      </c>
      <c r="D63" s="1">
        <f aca="true" t="shared" si="10" ref="D63:N63">D61/D62</f>
        <v>29387.59880317777</v>
      </c>
      <c r="E63" s="1">
        <f t="shared" si="10"/>
        <v>30216.966657651214</v>
      </c>
      <c r="F63" s="1">
        <f t="shared" si="10"/>
        <v>31237.078647808383</v>
      </c>
      <c r="G63" s="1">
        <f t="shared" si="10"/>
        <v>32539.13478940763</v>
      </c>
      <c r="H63" s="1">
        <f t="shared" si="10"/>
        <v>34247.728320369286</v>
      </c>
      <c r="I63" s="1">
        <f t="shared" si="10"/>
        <v>34672.23199999997</v>
      </c>
      <c r="J63" s="1">
        <f t="shared" si="10"/>
        <v>33121.37661798275</v>
      </c>
      <c r="K63" s="1">
        <f t="shared" si="10"/>
        <v>33121.37661798275</v>
      </c>
      <c r="L63" s="1">
        <f t="shared" si="10"/>
        <v>33210.56625340583</v>
      </c>
      <c r="M63" s="1">
        <f t="shared" si="10"/>
        <v>33579.09260978064</v>
      </c>
      <c r="N63" s="1">
        <f t="shared" si="10"/>
        <v>32813.595956342186</v>
      </c>
      <c r="O63" s="12"/>
      <c r="P63" s="12"/>
      <c r="Q63" s="12"/>
    </row>
    <row r="64" spans="2:17" ht="12.75">
      <c r="B64" t="s">
        <v>131</v>
      </c>
      <c r="C64" s="1">
        <v>1217514</v>
      </c>
      <c r="D64" s="1">
        <v>1230090</v>
      </c>
      <c r="E64" s="1">
        <v>1249584</v>
      </c>
      <c r="F64" s="1">
        <v>1269027</v>
      </c>
      <c r="G64" s="1">
        <v>1277471</v>
      </c>
      <c r="H64" s="1">
        <v>1296655</v>
      </c>
      <c r="I64" s="1">
        <v>1326918</v>
      </c>
      <c r="J64" s="1">
        <v>1345473</v>
      </c>
      <c r="K64" s="1">
        <v>1345473</v>
      </c>
      <c r="L64" s="1">
        <v>1347095</v>
      </c>
      <c r="M64" s="1">
        <v>1346293</v>
      </c>
      <c r="N64" s="1">
        <v>1349467</v>
      </c>
      <c r="O64" s="12"/>
      <c r="P64" s="12"/>
      <c r="Q64" s="12"/>
    </row>
    <row r="65" spans="2:17" ht="12.75">
      <c r="B65" t="s">
        <v>66</v>
      </c>
      <c r="C65" s="1">
        <v>1317573.9143321484</v>
      </c>
      <c r="D65" s="1">
        <v>1332378.8756499786</v>
      </c>
      <c r="E65" s="1">
        <v>1351775.3252934027</v>
      </c>
      <c r="F65" s="1">
        <v>1372766.7465933894</v>
      </c>
      <c r="G65" s="1">
        <v>1380644.4112937427</v>
      </c>
      <c r="H65" s="1">
        <v>1399119.945337995</v>
      </c>
      <c r="I65" s="1">
        <v>1429209.8037542584</v>
      </c>
      <c r="J65" s="1">
        <v>1446665.0836849583</v>
      </c>
      <c r="K65" s="1">
        <v>1446665.0836849583</v>
      </c>
      <c r="L65" s="1"/>
      <c r="M65" s="12"/>
      <c r="N65" s="12"/>
      <c r="O65" s="12"/>
      <c r="P65" s="12"/>
      <c r="Q65" s="12"/>
    </row>
    <row r="66" spans="2:17" ht="12.75">
      <c r="B66" t="s">
        <v>67</v>
      </c>
      <c r="C66" s="1">
        <v>1289321.631962176</v>
      </c>
      <c r="D66" s="1">
        <v>1304549.3296971</v>
      </c>
      <c r="E66" s="1">
        <v>1323001.7390362846</v>
      </c>
      <c r="F66" s="1">
        <v>1342929.4732298888</v>
      </c>
      <c r="G66" s="1">
        <v>1349985.9742256696</v>
      </c>
      <c r="H66" s="1">
        <v>1368292.1930873196</v>
      </c>
      <c r="I66" s="1">
        <v>1397963.0768541335</v>
      </c>
      <c r="J66" s="1">
        <v>1415056.7702531547</v>
      </c>
      <c r="K66" s="1">
        <v>1415056.7702531547</v>
      </c>
      <c r="L66" s="1">
        <v>1417005.9540209146</v>
      </c>
      <c r="M66" s="1">
        <v>1416473.7698168515</v>
      </c>
      <c r="N66" s="1">
        <v>1417692.6854680777</v>
      </c>
      <c r="O66" s="12"/>
      <c r="P66" s="12"/>
      <c r="Q66" s="12"/>
    </row>
    <row r="67" spans="13:17" ht="12.75">
      <c r="M67" s="12"/>
      <c r="N67" s="12"/>
      <c r="O67" s="12"/>
      <c r="P67" s="12"/>
      <c r="Q67" s="12"/>
    </row>
    <row r="68" spans="2:17" ht="12.75">
      <c r="B68" s="7" t="s">
        <v>68</v>
      </c>
      <c r="M68" s="12"/>
      <c r="N68" s="12"/>
      <c r="O68" s="12"/>
      <c r="P68" s="12"/>
      <c r="Q68" s="12"/>
    </row>
    <row r="69" spans="2:17" ht="12.75">
      <c r="B69" t="s">
        <v>80</v>
      </c>
      <c r="C69" s="9">
        <f aca="true" t="shared" si="11" ref="C69:L69">C38/C61</f>
        <v>0.10519066893909276</v>
      </c>
      <c r="D69" s="9">
        <f t="shared" si="11"/>
        <v>0.10698202606442822</v>
      </c>
      <c r="E69" s="9">
        <f t="shared" si="11"/>
        <v>0.10838101699638879</v>
      </c>
      <c r="F69" s="9">
        <f t="shared" si="11"/>
        <v>0.11345317658760103</v>
      </c>
      <c r="G69" s="9">
        <f t="shared" si="11"/>
        <v>0.11853920331070147</v>
      </c>
      <c r="H69" s="9">
        <f t="shared" si="11"/>
        <v>0.11375627101604778</v>
      </c>
      <c r="I69" s="9">
        <f t="shared" si="11"/>
        <v>0.09766673453043562</v>
      </c>
      <c r="J69" s="9">
        <f t="shared" si="11"/>
        <v>0.08583684076055483</v>
      </c>
      <c r="K69" s="9">
        <f t="shared" si="11"/>
        <v>0.09143428205666329</v>
      </c>
      <c r="L69" s="14">
        <f t="shared" si="11"/>
        <v>0.10359316966716917</v>
      </c>
      <c r="M69" s="14">
        <f>M38/M61</f>
        <v>0.10050612496837212</v>
      </c>
      <c r="N69" s="14">
        <f>N38/N61</f>
        <v>0.09691652320503608</v>
      </c>
      <c r="O69" s="12"/>
      <c r="P69" s="12"/>
      <c r="Q69" s="12"/>
    </row>
    <row r="70" spans="2:17" ht="12.75">
      <c r="B70" t="s">
        <v>134</v>
      </c>
      <c r="C70" s="9">
        <f aca="true" t="shared" si="12" ref="C70:L70">C42/C61</f>
        <v>0.10259307233798441</v>
      </c>
      <c r="D70" s="9">
        <f t="shared" si="12"/>
        <v>0.10261045906748673</v>
      </c>
      <c r="E70" s="9">
        <f t="shared" si="12"/>
        <v>0.10592554919859239</v>
      </c>
      <c r="F70" s="9">
        <f t="shared" si="12"/>
        <v>0.11215217703634042</v>
      </c>
      <c r="G70" s="9">
        <f t="shared" si="12"/>
        <v>0.11505148316513963</v>
      </c>
      <c r="H70" s="9">
        <f t="shared" si="12"/>
        <v>0.11307079355103562</v>
      </c>
      <c r="I70" s="9">
        <f t="shared" si="12"/>
        <v>0.11013606733148347</v>
      </c>
      <c r="J70" s="9">
        <f t="shared" si="12"/>
        <v>0.1142052323486992</v>
      </c>
      <c r="K70" s="9">
        <f t="shared" si="12"/>
        <v>0.11878929860852953</v>
      </c>
      <c r="L70" s="14">
        <f t="shared" si="12"/>
        <v>0.09902032824734508</v>
      </c>
      <c r="M70" s="14">
        <f>M42/M61</f>
        <v>0.09589981939257845</v>
      </c>
      <c r="N70" s="14">
        <f>N42/N61</f>
        <v>0.09573223317992208</v>
      </c>
      <c r="O70" s="12"/>
      <c r="P70" s="12"/>
      <c r="Q70" s="12"/>
    </row>
    <row r="71" spans="2:17" ht="12.75">
      <c r="B71" t="s">
        <v>8</v>
      </c>
      <c r="C71" s="1">
        <f aca="true" t="shared" si="13" ref="C71:L71">C38/C62</f>
        <v>3006.721607309652</v>
      </c>
      <c r="D71" s="1">
        <f t="shared" si="13"/>
        <v>3143.944861132524</v>
      </c>
      <c r="E71" s="1">
        <f t="shared" si="13"/>
        <v>3274.9455769022093</v>
      </c>
      <c r="F71" s="1">
        <f t="shared" si="13"/>
        <v>3543.945799910586</v>
      </c>
      <c r="G71" s="1">
        <f t="shared" si="13"/>
        <v>3857.163114355911</v>
      </c>
      <c r="H71" s="1">
        <f t="shared" si="13"/>
        <v>3895.8938644959035</v>
      </c>
      <c r="I71" s="1">
        <f t="shared" si="13"/>
        <v>3386.3236783216717</v>
      </c>
      <c r="J71" s="1">
        <f t="shared" si="13"/>
        <v>2843.0343305281494</v>
      </c>
      <c r="K71" s="1">
        <f t="shared" si="13"/>
        <v>3028.4292917936073</v>
      </c>
      <c r="L71" s="10">
        <f t="shared" si="13"/>
        <v>3440.3878246318327</v>
      </c>
      <c r="M71" s="10">
        <f>M38/M62</f>
        <v>3374.9044781631537</v>
      </c>
      <c r="N71" s="10">
        <f>N38/N62</f>
        <v>3180.179633943515</v>
      </c>
      <c r="O71" s="12"/>
      <c r="P71" s="12"/>
      <c r="Q71" s="12"/>
    </row>
    <row r="72" spans="2:17" ht="12.75">
      <c r="B72" t="s">
        <v>84</v>
      </c>
      <c r="L72" s="15"/>
      <c r="M72" s="15"/>
      <c r="N72" s="15"/>
      <c r="O72" s="12"/>
      <c r="P72" s="12"/>
      <c r="Q72" s="12"/>
    </row>
    <row r="73" spans="2:17" ht="12.75">
      <c r="B73" t="s">
        <v>85</v>
      </c>
      <c r="C73" s="1">
        <f aca="true" t="shared" si="14" ref="C73:K73">C38*1000000/C65</f>
        <v>1832.2770474240378</v>
      </c>
      <c r="D73" s="1">
        <f t="shared" si="14"/>
        <v>1974.8550255410373</v>
      </c>
      <c r="E73" s="1">
        <f t="shared" si="14"/>
        <v>2108.91770011152</v>
      </c>
      <c r="F73" s="1">
        <f t="shared" si="14"/>
        <v>2343.467874300527</v>
      </c>
      <c r="G73" s="1">
        <f t="shared" si="14"/>
        <v>2640.9684460223143</v>
      </c>
      <c r="H73" s="1">
        <f t="shared" si="14"/>
        <v>2719.466549680444</v>
      </c>
      <c r="I73" s="1">
        <f t="shared" si="14"/>
        <v>2369.3677929065784</v>
      </c>
      <c r="J73" s="1">
        <f t="shared" si="14"/>
        <v>1967.1233114966199</v>
      </c>
      <c r="K73" s="1">
        <f t="shared" si="14"/>
        <v>2095.399901836472</v>
      </c>
      <c r="L73" s="10"/>
      <c r="M73" s="10"/>
      <c r="N73" s="10"/>
      <c r="O73" s="12"/>
      <c r="P73" s="12"/>
      <c r="Q73" s="12"/>
    </row>
    <row r="74" spans="2:17" ht="12.75">
      <c r="B74" t="s">
        <v>19</v>
      </c>
      <c r="C74" s="10">
        <f aca="true" t="shared" si="15" ref="C74:L74">C38*1000000/C66</f>
        <v>1872.42684964605</v>
      </c>
      <c r="D74" s="10">
        <f t="shared" si="15"/>
        <v>2016.9839948582255</v>
      </c>
      <c r="E74" s="10">
        <f t="shared" si="15"/>
        <v>2154.7839477232</v>
      </c>
      <c r="F74" s="10">
        <f t="shared" si="15"/>
        <v>2395.535159275601</v>
      </c>
      <c r="G74" s="10">
        <f t="shared" si="15"/>
        <v>2700.9453394471393</v>
      </c>
      <c r="H74" s="10">
        <f t="shared" si="15"/>
        <v>2780.736387709987</v>
      </c>
      <c r="I74" s="10">
        <f t="shared" si="15"/>
        <v>2422.3269801531446</v>
      </c>
      <c r="J74" s="10">
        <f t="shared" si="15"/>
        <v>2011.0632095246467</v>
      </c>
      <c r="K74" s="10">
        <f t="shared" si="15"/>
        <v>2142.205131318798</v>
      </c>
      <c r="L74" s="10">
        <f t="shared" si="15"/>
        <v>2431.707627645347</v>
      </c>
      <c r="M74" s="10">
        <f>M38*1000000/M66</f>
        <v>2363.2962526538936</v>
      </c>
      <c r="N74" s="10">
        <f>N38*1000000/N66</f>
        <v>2225.29893908774</v>
      </c>
      <c r="O74" s="12"/>
      <c r="P74" s="12"/>
      <c r="Q74" s="12"/>
    </row>
    <row r="75" spans="2:17" ht="12.75">
      <c r="B75" t="s">
        <v>77</v>
      </c>
      <c r="L75" s="15"/>
      <c r="M75" s="15"/>
      <c r="N75" s="15"/>
      <c r="O75" s="12"/>
      <c r="P75" s="12"/>
      <c r="Q75" s="12"/>
    </row>
    <row r="76" spans="2:17" ht="12.75">
      <c r="B76" t="s">
        <v>85</v>
      </c>
      <c r="C76" s="1">
        <f>C71*1000000/C65</f>
        <v>2282.013611990564</v>
      </c>
      <c r="D76" s="1">
        <f aca="true" t="shared" si="16" ref="D76:K76">D71*1000000/D65</f>
        <v>2359.6477838173496</v>
      </c>
      <c r="E76" s="1">
        <f t="shared" si="16"/>
        <v>2422.6996273891764</v>
      </c>
      <c r="F76" s="1">
        <f t="shared" si="16"/>
        <v>2581.608134597607</v>
      </c>
      <c r="G76" s="1">
        <f t="shared" si="16"/>
        <v>2793.7411565238067</v>
      </c>
      <c r="H76" s="1">
        <f t="shared" si="16"/>
        <v>2784.5317175824734</v>
      </c>
      <c r="I76" s="1">
        <f t="shared" si="16"/>
        <v>2369.3677929065784</v>
      </c>
      <c r="J76" s="1">
        <f t="shared" si="16"/>
        <v>1965.2332544629799</v>
      </c>
      <c r="K76" s="1">
        <f t="shared" si="16"/>
        <v>2093.3865937232445</v>
      </c>
      <c r="L76" s="10"/>
      <c r="M76" s="10"/>
      <c r="N76" s="10"/>
      <c r="O76" s="12"/>
      <c r="P76" s="12"/>
      <c r="Q76" s="12"/>
    </row>
    <row r="77" spans="2:17" ht="12.75">
      <c r="B77" t="s">
        <v>19</v>
      </c>
      <c r="C77" s="1">
        <f>C71*1000000/C66</f>
        <v>2332.018274395832</v>
      </c>
      <c r="D77" s="1">
        <f aca="true" t="shared" si="17" ref="D77:L77">D71*1000000/D66</f>
        <v>2409.985417617369</v>
      </c>
      <c r="E77" s="1">
        <f t="shared" si="17"/>
        <v>2475.3902283513103</v>
      </c>
      <c r="F77" s="1">
        <f t="shared" si="17"/>
        <v>2638.966431637708</v>
      </c>
      <c r="G77" s="1">
        <f t="shared" si="17"/>
        <v>2857.187547128642</v>
      </c>
      <c r="H77" s="1">
        <f t="shared" si="17"/>
        <v>2847.267479985747</v>
      </c>
      <c r="I77" s="1">
        <f t="shared" si="17"/>
        <v>2422.3269801531446</v>
      </c>
      <c r="J77" s="1">
        <f t="shared" si="17"/>
        <v>2009.1309340327941</v>
      </c>
      <c r="K77" s="1">
        <f t="shared" si="17"/>
        <v>2140.146851671413</v>
      </c>
      <c r="L77" s="10">
        <f t="shared" si="17"/>
        <v>2427.9275714186965</v>
      </c>
      <c r="M77" s="10">
        <f>M71*1000000/M66</f>
        <v>2382.6099360805847</v>
      </c>
      <c r="N77" s="10">
        <f>N71*1000000/N66</f>
        <v>2243.2080425762506</v>
      </c>
      <c r="O77" s="12"/>
      <c r="P77" s="12"/>
      <c r="Q77" s="12"/>
    </row>
    <row r="78" spans="2:17" ht="12.75">
      <c r="B78" t="s">
        <v>78</v>
      </c>
      <c r="C78" s="1">
        <f aca="true" t="shared" si="18" ref="C78:L78">C42/C62</f>
        <v>2932.4731030801668</v>
      </c>
      <c r="D78" s="1">
        <f t="shared" si="18"/>
        <v>3015.4750040851945</v>
      </c>
      <c r="E78" s="1">
        <f t="shared" si="18"/>
        <v>3200.7487883272597</v>
      </c>
      <c r="F78" s="1">
        <f t="shared" si="18"/>
        <v>3503.306374607095</v>
      </c>
      <c r="G78" s="1">
        <f t="shared" si="18"/>
        <v>3743.6757184317416</v>
      </c>
      <c r="H78" s="1">
        <f t="shared" si="18"/>
        <v>3872.4178185044316</v>
      </c>
      <c r="I78" s="1">
        <f t="shared" si="18"/>
        <v>3818.663278084812</v>
      </c>
      <c r="J78" s="1">
        <f t="shared" si="18"/>
        <v>3782.634512365493</v>
      </c>
      <c r="K78" s="1">
        <f t="shared" si="18"/>
        <v>3934.465097399121</v>
      </c>
      <c r="L78" s="10">
        <f t="shared" si="18"/>
        <v>3288.5211716924464</v>
      </c>
      <c r="M78" s="10">
        <f>M42/M62</f>
        <v>3220.2289166446294</v>
      </c>
      <c r="N78" s="10">
        <f>N42/N62</f>
        <v>3141.318819564298</v>
      </c>
      <c r="O78" s="12"/>
      <c r="P78" s="12"/>
      <c r="Q78" s="12"/>
    </row>
    <row r="79" spans="2:17" ht="12.75">
      <c r="B79" t="s">
        <v>79</v>
      </c>
      <c r="L79" s="15"/>
      <c r="M79" s="15"/>
      <c r="N79" s="15"/>
      <c r="O79" s="12"/>
      <c r="P79" s="12"/>
      <c r="Q79" s="12"/>
    </row>
    <row r="80" spans="2:17" ht="12.75">
      <c r="B80" t="s">
        <v>85</v>
      </c>
      <c r="C80" s="1">
        <f>C78*1000000/C65</f>
        <v>2225.661172539666</v>
      </c>
      <c r="D80" s="1">
        <f aca="true" t="shared" si="19" ref="D80:K80">D78*1000000/D65</f>
        <v>2263.226368411272</v>
      </c>
      <c r="E80" s="1">
        <f t="shared" si="19"/>
        <v>2367.811224570575</v>
      </c>
      <c r="F80" s="1">
        <f t="shared" si="19"/>
        <v>2552.004106524855</v>
      </c>
      <c r="G80" s="1">
        <f t="shared" si="19"/>
        <v>2711.5422970667037</v>
      </c>
      <c r="H80" s="1">
        <f t="shared" si="19"/>
        <v>2767.7525657522847</v>
      </c>
      <c r="I80" s="1">
        <f t="shared" si="19"/>
        <v>2671.8703356595515</v>
      </c>
      <c r="J80" s="1">
        <f t="shared" si="19"/>
        <v>2614.727178408379</v>
      </c>
      <c r="K80" s="1">
        <f t="shared" si="19"/>
        <v>2719.679310554186</v>
      </c>
      <c r="L80" s="10"/>
      <c r="M80" s="10"/>
      <c r="N80" s="10"/>
      <c r="O80" s="12"/>
      <c r="P80" s="12"/>
      <c r="Q80" s="12"/>
    </row>
    <row r="81" spans="2:17" ht="12.75">
      <c r="B81" t="s">
        <v>19</v>
      </c>
      <c r="C81" s="1">
        <f>C78*1000000/C66</f>
        <v>2274.431011149121</v>
      </c>
      <c r="D81" s="1">
        <f aca="true" t="shared" si="20" ref="D81:L81">D78*1000000/D66</f>
        <v>2311.507074083086</v>
      </c>
      <c r="E81" s="1">
        <f t="shared" si="20"/>
        <v>2419.3080733656357</v>
      </c>
      <c r="F81" s="1">
        <f t="shared" si="20"/>
        <v>2608.7046598070924</v>
      </c>
      <c r="G81" s="1">
        <f t="shared" si="20"/>
        <v>2773.1219360105238</v>
      </c>
      <c r="H81" s="1">
        <f t="shared" si="20"/>
        <v>2830.110292281195</v>
      </c>
      <c r="I81" s="1">
        <f t="shared" si="20"/>
        <v>2731.5909420712546</v>
      </c>
      <c r="J81" s="1">
        <f t="shared" si="20"/>
        <v>2673.1326911278456</v>
      </c>
      <c r="K81" s="1">
        <f t="shared" si="20"/>
        <v>2780.429153167645</v>
      </c>
      <c r="L81" s="10">
        <f t="shared" si="20"/>
        <v>2320.753249032508</v>
      </c>
      <c r="M81" s="10">
        <f>M78*1000000/M66</f>
        <v>2273.412318154682</v>
      </c>
      <c r="N81" s="10">
        <f>N78*1000000/N66</f>
        <v>2215.796732087344</v>
      </c>
      <c r="O81" s="12"/>
      <c r="P81" s="12"/>
      <c r="Q81" s="12"/>
    </row>
    <row r="82" spans="13:17" ht="12.75">
      <c r="M82" s="12"/>
      <c r="N82" s="12"/>
      <c r="O82" s="12"/>
      <c r="P82" s="12"/>
      <c r="Q82" s="12"/>
    </row>
    <row r="83" spans="2:17" ht="12.75">
      <c r="B83" t="s">
        <v>147</v>
      </c>
      <c r="M83" s="12"/>
      <c r="N83" s="12"/>
      <c r="O83" s="12"/>
      <c r="P83" s="12"/>
      <c r="Q83" s="12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2788.81</v>
      </c>
      <c r="O85" s="4">
        <f>SUM(O86:O90)</f>
        <v>2870.29</v>
      </c>
      <c r="P85" s="4">
        <f>SUM(P86:P90)</f>
        <v>2806.61</v>
      </c>
      <c r="Q85" s="4">
        <f>SUM(Q86:Q90)</f>
        <v>2987.02</v>
      </c>
    </row>
    <row r="86" spans="2:19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1148.42</v>
      </c>
      <c r="O86" s="1">
        <v>1131.27</v>
      </c>
      <c r="P86" s="1">
        <v>1079.53</v>
      </c>
      <c r="Q86" s="1">
        <v>1129.38</v>
      </c>
      <c r="R86" s="1"/>
      <c r="S86" s="1"/>
    </row>
    <row r="87" spans="2:19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773.32</v>
      </c>
      <c r="O87" s="1">
        <v>900.77</v>
      </c>
      <c r="P87" s="1">
        <v>908.75</v>
      </c>
      <c r="Q87" s="1">
        <v>996.37</v>
      </c>
      <c r="R87" s="1"/>
      <c r="S87" s="1"/>
    </row>
    <row r="88" spans="2:19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426.01</v>
      </c>
      <c r="O88" s="1">
        <v>481.21</v>
      </c>
      <c r="P88" s="1">
        <v>500.11</v>
      </c>
      <c r="Q88" s="1">
        <v>501.7</v>
      </c>
      <c r="R88" s="1"/>
      <c r="S88" s="1"/>
    </row>
    <row r="89" spans="2:19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405.83</v>
      </c>
      <c r="O89" s="1">
        <v>298.65</v>
      </c>
      <c r="P89" s="1">
        <v>262.03</v>
      </c>
      <c r="Q89" s="1">
        <v>268.17</v>
      </c>
      <c r="R89" s="1"/>
      <c r="S89" s="1"/>
    </row>
    <row r="90" spans="2:19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35.23</v>
      </c>
      <c r="O90" s="1">
        <v>58.39</v>
      </c>
      <c r="P90" s="1">
        <v>56.19</v>
      </c>
      <c r="Q90" s="1">
        <v>91.4</v>
      </c>
      <c r="R90" s="1"/>
      <c r="S90" s="1"/>
    </row>
    <row r="91" spans="3:19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119.14999999999999</v>
      </c>
      <c r="N92" s="4">
        <f>SUM(N93:N97)</f>
        <v>125.5</v>
      </c>
      <c r="O92" s="4">
        <f>SUM(O93:O97)</f>
        <v>-56.410000000000004</v>
      </c>
      <c r="P92" s="1"/>
      <c r="Q92" s="1"/>
      <c r="R92" s="1"/>
      <c r="S92" s="1"/>
    </row>
    <row r="93" spans="2:19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-47.68</v>
      </c>
      <c r="N93" s="1">
        <v>78.35</v>
      </c>
      <c r="O93" s="1">
        <v>-61.84</v>
      </c>
      <c r="P93" s="1"/>
      <c r="Q93" s="1"/>
      <c r="R93" s="1"/>
      <c r="S93" s="1"/>
    </row>
    <row r="94" spans="2:19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52.17</v>
      </c>
      <c r="N94" s="1">
        <v>-12.58</v>
      </c>
      <c r="O94" s="1">
        <v>12.48</v>
      </c>
      <c r="P94" s="1"/>
      <c r="Q94" s="1"/>
      <c r="R94" s="1"/>
      <c r="S94" s="1"/>
    </row>
    <row r="95" spans="2:19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-31.16</v>
      </c>
      <c r="N95" s="1">
        <v>-47.1</v>
      </c>
      <c r="O95" s="1">
        <v>-48.95</v>
      </c>
      <c r="P95" s="1"/>
      <c r="Q95" s="1"/>
      <c r="R95" s="1"/>
      <c r="S95" s="1"/>
    </row>
    <row r="96" spans="2:19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146.35</v>
      </c>
      <c r="N96" s="1">
        <v>106.83</v>
      </c>
      <c r="O96" s="1">
        <v>41.9</v>
      </c>
      <c r="P96" s="1"/>
      <c r="Q96" s="1"/>
      <c r="R96" s="1"/>
      <c r="S96" s="1"/>
    </row>
    <row r="97" spans="2:19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-0.53</v>
      </c>
      <c r="N97" s="1"/>
      <c r="O97" s="1"/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2:19" ht="12.75">
      <c r="B99" s="3" t="s">
        <v>154</v>
      </c>
      <c r="P99" s="1"/>
      <c r="Q99" s="1"/>
      <c r="R99" s="1"/>
      <c r="S99" s="1"/>
    </row>
    <row r="100" spans="2:19" ht="12.75">
      <c r="B100" t="s">
        <v>155</v>
      </c>
      <c r="N100" s="1">
        <v>27.832</v>
      </c>
      <c r="P100" s="1"/>
      <c r="Q100" s="1"/>
      <c r="R100" s="1"/>
      <c r="S100" s="1"/>
    </row>
    <row r="101" spans="2:14" ht="12.75">
      <c r="B101" t="s">
        <v>156</v>
      </c>
      <c r="N101" s="2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1">
      <pane xSplit="15120" ySplit="4500" topLeftCell="M88" activePane="bottomRight" state="split"/>
      <selection pane="topLeft" activeCell="C13" sqref="C13:M13"/>
      <selection pane="topRight" activeCell="P8" sqref="P8:Q8"/>
      <selection pane="bottomLeft" activeCell="B98" sqref="B98:O102"/>
      <selection pane="bottomRight" activeCell="N96" sqref="N96:O96"/>
    </sheetView>
  </sheetViews>
  <sheetFormatPr defaultColWidth="11.00390625" defaultRowHeight="12.75"/>
  <cols>
    <col min="1" max="1" width="3.00390625" style="0" customWidth="1"/>
    <col min="2" max="2" width="57.75390625" style="0" customWidth="1"/>
    <col min="3" max="3" width="9.875" style="0" customWidth="1"/>
    <col min="4" max="4" width="10.125" style="0" customWidth="1"/>
    <col min="5" max="5" width="9.25390625" style="0" customWidth="1"/>
    <col min="6" max="6" width="9.125" style="0" customWidth="1"/>
    <col min="7" max="7" width="9.375" style="0" customWidth="1"/>
    <col min="8" max="9" width="9.25390625" style="0" customWidth="1"/>
    <col min="10" max="10" width="9.875" style="0" customWidth="1"/>
    <col min="11" max="11" width="9.25390625" style="0" customWidth="1"/>
  </cols>
  <sheetData>
    <row r="4" ht="12.75">
      <c r="B4" s="7" t="s">
        <v>88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826.1185833621082</v>
      </c>
      <c r="D9" s="4">
        <f aca="true" t="shared" si="1" ref="D9:L9">D10+D17</f>
        <v>953.795384379752</v>
      </c>
      <c r="E9" s="4">
        <f t="shared" si="1"/>
        <v>1148.3013529823825</v>
      </c>
      <c r="F9" s="4">
        <f t="shared" si="1"/>
        <v>1435.981800333438</v>
      </c>
      <c r="G9" s="4">
        <f t="shared" si="1"/>
        <v>1776.8162529035526</v>
      </c>
      <c r="H9" s="4">
        <f t="shared" si="1"/>
        <v>1860.3427977942906</v>
      </c>
      <c r="I9" s="4">
        <f t="shared" si="1"/>
        <v>1649.183968933573</v>
      </c>
      <c r="J9" s="4">
        <f t="shared" si="1"/>
        <v>1437.3572787287765</v>
      </c>
      <c r="K9" s="4">
        <f t="shared" si="1"/>
        <v>1813.8597387287764</v>
      </c>
      <c r="L9" s="4">
        <f t="shared" si="1"/>
        <v>1768.6517398812086</v>
      </c>
      <c r="M9" s="4">
        <f>M10+M17</f>
        <v>1648.633972304309</v>
      </c>
      <c r="N9" s="4">
        <f>N10+N17</f>
        <v>1547.5544782686125</v>
      </c>
      <c r="O9" s="4">
        <f>O10+O17</f>
        <v>0</v>
      </c>
    </row>
    <row r="10" spans="2:15" ht="12.75">
      <c r="B10" s="5" t="s">
        <v>119</v>
      </c>
      <c r="C10" s="6">
        <f>SUM(C11:C16)</f>
        <v>335.8629448684124</v>
      </c>
      <c r="D10" s="6">
        <f aca="true" t="shared" si="2" ref="D10:J10">SUM(D11:D16)</f>
        <v>421.05938437975203</v>
      </c>
      <c r="E10" s="6">
        <f t="shared" si="2"/>
        <v>544.3764429823823</v>
      </c>
      <c r="F10" s="6">
        <f t="shared" si="2"/>
        <v>733.2304803334382</v>
      </c>
      <c r="G10" s="6">
        <f t="shared" si="2"/>
        <v>923.2833829035525</v>
      </c>
      <c r="H10" s="6">
        <f t="shared" si="2"/>
        <v>931.5616477942906</v>
      </c>
      <c r="I10" s="6">
        <f t="shared" si="2"/>
        <v>687.0382989335731</v>
      </c>
      <c r="J10" s="6">
        <f t="shared" si="2"/>
        <v>500.47425872877636</v>
      </c>
      <c r="K10" s="6">
        <f>J10</f>
        <v>500.47425872877636</v>
      </c>
      <c r="L10" s="6">
        <f>SUM(L11:L16)</f>
        <v>487.0565398812085</v>
      </c>
      <c r="M10" s="6">
        <f>SUM(M11:M16)</f>
        <v>399.6971259243089</v>
      </c>
      <c r="N10" s="6">
        <f>SUM(N11:N16)</f>
        <v>408.59957262861235</v>
      </c>
      <c r="O10" s="6">
        <f>SUM(O11:O16)</f>
        <v>0</v>
      </c>
    </row>
    <row r="11" spans="2:15" ht="12.75">
      <c r="B11" t="s">
        <v>120</v>
      </c>
      <c r="C11" s="1">
        <v>33.12661223864392</v>
      </c>
      <c r="D11" s="1">
        <v>35.371</v>
      </c>
      <c r="E11" s="1">
        <v>36.392</v>
      </c>
      <c r="F11" s="1">
        <v>41.09242</v>
      </c>
      <c r="G11" s="1">
        <v>46.2515</v>
      </c>
      <c r="H11" s="1">
        <v>49.67086</v>
      </c>
      <c r="I11" s="1">
        <v>41.16343</v>
      </c>
      <c r="J11" s="1">
        <v>29.12203</v>
      </c>
      <c r="K11" s="1">
        <v>29.12203</v>
      </c>
      <c r="L11" s="1">
        <v>46.23364</v>
      </c>
      <c r="M11" s="1">
        <v>43.49180501600001</v>
      </c>
      <c r="N11" s="1">
        <v>41.708621142000005</v>
      </c>
      <c r="O11" s="1"/>
    </row>
    <row r="12" spans="2:15" ht="12.75">
      <c r="B12" t="s">
        <v>28</v>
      </c>
      <c r="C12" s="1">
        <v>13.756</v>
      </c>
      <c r="D12" s="1">
        <v>14.845</v>
      </c>
      <c r="E12" s="1">
        <v>17.998</v>
      </c>
      <c r="F12" s="1">
        <v>19.633</v>
      </c>
      <c r="G12" s="1">
        <v>25.711</v>
      </c>
      <c r="H12" s="1">
        <v>34.702</v>
      </c>
      <c r="I12" s="1">
        <v>42.707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39.005343672228626</v>
      </c>
      <c r="D13" s="1">
        <v>46.65725290192448</v>
      </c>
      <c r="E13" s="1">
        <v>49.28941974328946</v>
      </c>
      <c r="F13" s="1">
        <v>62.020080912450176</v>
      </c>
      <c r="G13" s="1">
        <v>68.87941688990604</v>
      </c>
      <c r="H13" s="1">
        <v>77.9071041200228</v>
      </c>
      <c r="I13" s="1">
        <v>75.89102258955066</v>
      </c>
      <c r="J13" s="1">
        <v>60.22906145376459</v>
      </c>
      <c r="K13" s="1">
        <v>60.22906145376459</v>
      </c>
      <c r="L13" s="1">
        <v>74.39643958387431</v>
      </c>
      <c r="M13" s="1">
        <v>67.55179744552578</v>
      </c>
      <c r="N13" s="1">
        <v>73.80981538957826</v>
      </c>
      <c r="O13" s="1"/>
    </row>
    <row r="14" spans="2:15" ht="12.75">
      <c r="B14" t="s">
        <v>17</v>
      </c>
      <c r="C14" s="1">
        <v>200.30293072778537</v>
      </c>
      <c r="D14" s="1">
        <v>274.98264859494225</v>
      </c>
      <c r="E14" s="1">
        <v>387.92</v>
      </c>
      <c r="F14" s="1">
        <v>558.08</v>
      </c>
      <c r="G14" s="1">
        <v>729.519</v>
      </c>
      <c r="H14" s="1">
        <v>711.604</v>
      </c>
      <c r="I14" s="1">
        <v>465.16700000000003</v>
      </c>
      <c r="J14" s="1">
        <v>353.27599999999995</v>
      </c>
      <c r="K14" s="1">
        <v>353.27599999999995</v>
      </c>
      <c r="L14" s="1">
        <v>312.711</v>
      </c>
      <c r="M14" s="1">
        <v>241.867</v>
      </c>
      <c r="N14" s="1">
        <v>252.04827812499997</v>
      </c>
      <c r="O14" s="1"/>
    </row>
    <row r="15" spans="2:15" ht="12.75">
      <c r="B15" t="s">
        <v>51</v>
      </c>
      <c r="C15" s="1">
        <v>49.672058229754484</v>
      </c>
      <c r="D15" s="1">
        <v>49.203482882885254</v>
      </c>
      <c r="E15" s="1">
        <v>52.77702323909281</v>
      </c>
      <c r="F15" s="1">
        <v>52.40497942098798</v>
      </c>
      <c r="G15" s="1">
        <v>52.92246601364634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53.71546029733417</v>
      </c>
      <c r="M15" s="1">
        <v>46.78652346278318</v>
      </c>
      <c r="N15" s="1">
        <v>41.03285797203412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490.25563849369587</v>
      </c>
      <c r="D17" s="6">
        <f aca="true" t="shared" si="3" ref="D17:O17">D18+D19+D20</f>
        <v>532.736</v>
      </c>
      <c r="E17" s="6">
        <f t="shared" si="3"/>
        <v>603.9249100000001</v>
      </c>
      <c r="F17" s="6">
        <f t="shared" si="3"/>
        <v>702.75132</v>
      </c>
      <c r="G17" s="6">
        <f t="shared" si="3"/>
        <v>853.53287</v>
      </c>
      <c r="H17" s="6">
        <f t="shared" si="3"/>
        <v>928.7811499999999</v>
      </c>
      <c r="I17" s="6">
        <f t="shared" si="3"/>
        <v>962.14567</v>
      </c>
      <c r="J17" s="6">
        <f t="shared" si="3"/>
        <v>936.8830200000001</v>
      </c>
      <c r="K17" s="6">
        <f t="shared" si="3"/>
        <v>1313.38548</v>
      </c>
      <c r="L17" s="6">
        <f t="shared" si="3"/>
        <v>1281.5952000000002</v>
      </c>
      <c r="M17" s="6">
        <f t="shared" si="3"/>
        <v>1248.9368463800001</v>
      </c>
      <c r="N17" s="6">
        <f t="shared" si="3"/>
        <v>1138.95490564</v>
      </c>
      <c r="O17" s="6">
        <f t="shared" si="3"/>
        <v>0</v>
      </c>
    </row>
    <row r="18" spans="2:15" ht="12.75">
      <c r="B18" t="s">
        <v>145</v>
      </c>
      <c r="C18" s="1">
        <v>401.4362080836959</v>
      </c>
      <c r="D18" s="1">
        <v>436.354</v>
      </c>
      <c r="E18" s="1">
        <v>499.504</v>
      </c>
      <c r="F18" s="1">
        <v>584.6359</v>
      </c>
      <c r="G18" s="1">
        <v>726.38054</v>
      </c>
      <c r="H18" s="1">
        <v>795.39983</v>
      </c>
      <c r="I18" s="1">
        <v>864.27577</v>
      </c>
      <c r="J18" s="1">
        <v>856.81762</v>
      </c>
      <c r="K18" s="1">
        <v>1233.32008</v>
      </c>
      <c r="L18" s="1">
        <v>1205.95434</v>
      </c>
      <c r="M18" s="1">
        <v>1184.2127654600001</v>
      </c>
      <c r="N18" s="1">
        <v>1083.90015648</v>
      </c>
      <c r="O18" s="1"/>
    </row>
    <row r="19" spans="2:15" ht="12.75">
      <c r="B19" t="s">
        <v>71</v>
      </c>
      <c r="C19" s="1">
        <v>37.23751981</v>
      </c>
      <c r="D19" s="1">
        <v>40.307</v>
      </c>
      <c r="E19" s="1">
        <v>46.214</v>
      </c>
      <c r="F19" s="1">
        <v>55.189519999999995</v>
      </c>
      <c r="G19" s="1">
        <v>66.02366</v>
      </c>
      <c r="H19" s="1">
        <v>70.43083</v>
      </c>
      <c r="I19" s="1">
        <v>38.55348</v>
      </c>
      <c r="J19" s="1">
        <v>24.63116</v>
      </c>
      <c r="K19" s="1">
        <v>24.63116</v>
      </c>
      <c r="L19" s="1">
        <v>22.328400000000002</v>
      </c>
      <c r="M19" s="1">
        <v>14.01600712</v>
      </c>
      <c r="N19" s="1">
        <v>9.01053096</v>
      </c>
      <c r="O19" s="1"/>
    </row>
    <row r="20" spans="2:15" ht="12.75">
      <c r="B20" t="s">
        <v>23</v>
      </c>
      <c r="C20" s="1">
        <v>51.5819106</v>
      </c>
      <c r="D20" s="1">
        <v>56.075</v>
      </c>
      <c r="E20" s="1">
        <v>58.20691</v>
      </c>
      <c r="F20" s="1">
        <v>62.9259</v>
      </c>
      <c r="G20" s="1">
        <v>61.12867</v>
      </c>
      <c r="H20" s="1">
        <v>62.950489999999995</v>
      </c>
      <c r="I20" s="1">
        <v>59.31642</v>
      </c>
      <c r="J20" s="1">
        <v>55.43424</v>
      </c>
      <c r="K20" s="1">
        <v>55.43424</v>
      </c>
      <c r="L20" s="1">
        <v>53.31246</v>
      </c>
      <c r="M20" s="1">
        <v>50.7080738</v>
      </c>
      <c r="N20" s="1">
        <v>46.0442182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867.281049150351</v>
      </c>
      <c r="D22" s="4">
        <f aca="true" t="shared" si="4" ref="D22:K22">D23+D24+D25</f>
        <v>941.2610000000001</v>
      </c>
      <c r="E22" s="4">
        <f t="shared" si="4"/>
        <v>1030.0373</v>
      </c>
      <c r="F22" s="4">
        <f t="shared" si="4"/>
        <v>1129.4887400000002</v>
      </c>
      <c r="G22" s="4">
        <f t="shared" si="4"/>
        <v>1209.31678</v>
      </c>
      <c r="H22" s="4">
        <f t="shared" si="4"/>
        <v>1269.69848</v>
      </c>
      <c r="I22" s="4">
        <f t="shared" si="4"/>
        <v>1163.7609699999998</v>
      </c>
      <c r="J22" s="4">
        <f t="shared" si="4"/>
        <v>969.1912400000001</v>
      </c>
      <c r="K22" s="4">
        <f t="shared" si="4"/>
        <v>1365.6062949285715</v>
      </c>
      <c r="L22" s="4">
        <f>L23+L24+L25</f>
        <v>1751.65385</v>
      </c>
      <c r="M22" s="4">
        <f>M23+M24+M25</f>
        <v>1739.501660484108</v>
      </c>
      <c r="N22" s="4">
        <f>N23+N24+N25</f>
        <v>1740.2376978165391</v>
      </c>
      <c r="O22" s="1"/>
    </row>
    <row r="23" spans="2:15" ht="12.75">
      <c r="B23" t="s">
        <v>25</v>
      </c>
      <c r="C23" s="1">
        <v>474.61811446447956</v>
      </c>
      <c r="D23" s="1">
        <v>523.879</v>
      </c>
      <c r="E23" s="1">
        <v>590.616</v>
      </c>
      <c r="F23" s="1">
        <v>670.1089000000001</v>
      </c>
      <c r="G23" s="1">
        <v>743.2761700000001</v>
      </c>
      <c r="H23" s="1">
        <v>784.3330100000001</v>
      </c>
      <c r="I23" s="1">
        <v>686.8571</v>
      </c>
      <c r="J23" s="1">
        <v>492.78507</v>
      </c>
      <c r="K23" s="1">
        <v>703.9786714285715</v>
      </c>
      <c r="L23" s="1">
        <v>1062.2775</v>
      </c>
      <c r="M23" s="1">
        <v>1083.986480458036</v>
      </c>
      <c r="N23" s="1">
        <v>1115.5136000602286</v>
      </c>
      <c r="O23" s="1"/>
    </row>
    <row r="24" spans="2:15" ht="12.75">
      <c r="B24" t="s">
        <v>30</v>
      </c>
      <c r="C24" s="1">
        <v>359.39193468587155</v>
      </c>
      <c r="D24" s="1">
        <v>380.857</v>
      </c>
      <c r="E24" s="1">
        <v>399.72195</v>
      </c>
      <c r="F24" s="1">
        <v>415.98594</v>
      </c>
      <c r="G24" s="1">
        <v>418.25121</v>
      </c>
      <c r="H24" s="1">
        <v>432.64515</v>
      </c>
      <c r="I24" s="1">
        <v>419.07153</v>
      </c>
      <c r="J24" s="1">
        <v>411.60323000000005</v>
      </c>
      <c r="K24" s="1">
        <v>596.8246835</v>
      </c>
      <c r="L24" s="1">
        <v>621.8501799999999</v>
      </c>
      <c r="M24" s="1">
        <v>586.7669573404266</v>
      </c>
      <c r="N24" s="1">
        <v>547.4832034983739</v>
      </c>
      <c r="O24" s="1"/>
    </row>
    <row r="25" spans="2:15" ht="12.75">
      <c r="B25" t="s">
        <v>124</v>
      </c>
      <c r="C25" s="1">
        <v>33.271</v>
      </c>
      <c r="D25" s="1">
        <v>36.525</v>
      </c>
      <c r="E25" s="1">
        <v>39.69935</v>
      </c>
      <c r="F25" s="1">
        <v>43.3939</v>
      </c>
      <c r="G25" s="1">
        <v>47.7894</v>
      </c>
      <c r="H25" s="1">
        <v>52.72032</v>
      </c>
      <c r="I25" s="1">
        <v>57.83234</v>
      </c>
      <c r="J25" s="1">
        <v>64.80294</v>
      </c>
      <c r="K25" s="1">
        <v>64.80294</v>
      </c>
      <c r="L25" s="1">
        <v>67.52617</v>
      </c>
      <c r="M25" s="1">
        <v>68.74822268564537</v>
      </c>
      <c r="N25" s="1">
        <v>77.24089425793662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1671.1217498830001</v>
      </c>
      <c r="D27" s="4">
        <f t="shared" si="5"/>
        <v>1778.3160352769999</v>
      </c>
      <c r="E27" s="4">
        <f t="shared" si="5"/>
        <v>1844.9929797749999</v>
      </c>
      <c r="F27" s="4">
        <f t="shared" si="5"/>
        <v>2063.7940238419997</v>
      </c>
      <c r="G27" s="4">
        <f t="shared" si="5"/>
        <v>2346.580393245</v>
      </c>
      <c r="H27" s="4">
        <f t="shared" si="5"/>
        <v>2523.004658249</v>
      </c>
      <c r="I27" s="4">
        <f t="shared" si="5"/>
        <v>2116.6962501440003</v>
      </c>
      <c r="J27" s="4">
        <f t="shared" si="5"/>
        <v>1557.6399196213426</v>
      </c>
      <c r="K27" s="4">
        <f t="shared" si="5"/>
        <v>1132.9985956268733</v>
      </c>
      <c r="L27" s="4">
        <f t="shared" si="5"/>
        <v>1536.202469515857</v>
      </c>
      <c r="M27" s="4">
        <f t="shared" si="5"/>
        <v>1401.1736712316924</v>
      </c>
      <c r="N27" s="4">
        <f t="shared" si="5"/>
        <v>1301.8616752691314</v>
      </c>
      <c r="O27" s="1"/>
    </row>
    <row r="28" spans="2:15" ht="12.75">
      <c r="B28" t="s">
        <v>126</v>
      </c>
      <c r="C28" s="1">
        <v>1663.6818898830002</v>
      </c>
      <c r="D28" s="1">
        <v>1776.4320352769998</v>
      </c>
      <c r="E28" s="1">
        <v>1827.731979775</v>
      </c>
      <c r="F28" s="1">
        <v>2063.7940238419997</v>
      </c>
      <c r="G28" s="1">
        <v>2322.899893245</v>
      </c>
      <c r="H28" s="1">
        <v>2494.631258249</v>
      </c>
      <c r="I28" s="1">
        <v>2067.3603301440003</v>
      </c>
      <c r="J28" s="1">
        <v>1462.7107296213426</v>
      </c>
      <c r="K28" s="1">
        <v>332.6557117261732</v>
      </c>
      <c r="L28" s="1">
        <v>458.79622832136613</v>
      </c>
      <c r="M28" s="1">
        <v>331.1388752574087</v>
      </c>
      <c r="N28" s="1">
        <v>274.2526303759033</v>
      </c>
      <c r="O28" s="1"/>
    </row>
    <row r="29" spans="2:15" ht="12.75">
      <c r="B29" t="s">
        <v>29</v>
      </c>
      <c r="C29" s="1">
        <v>7.4398599999999995</v>
      </c>
      <c r="D29" s="1">
        <v>1.884</v>
      </c>
      <c r="E29" s="1">
        <v>17.261</v>
      </c>
      <c r="F29" s="1">
        <v>0</v>
      </c>
      <c r="G29" s="1">
        <v>0</v>
      </c>
      <c r="H29" s="1">
        <v>0</v>
      </c>
      <c r="I29" s="1">
        <v>20.887220000000003</v>
      </c>
      <c r="J29" s="1">
        <v>23.81466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23.6805</v>
      </c>
      <c r="H30" s="1">
        <v>28.3734</v>
      </c>
      <c r="I30" s="1">
        <v>28.448700000000002</v>
      </c>
      <c r="J30" s="1">
        <v>28.6305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42.48403</v>
      </c>
      <c r="M31" s="1"/>
      <c r="N31" s="1"/>
      <c r="O31" s="1"/>
    </row>
    <row r="32" spans="2:15" ht="12.75">
      <c r="B32" t="s">
        <v>151</v>
      </c>
      <c r="K32" s="1">
        <v>724.0223685872584</v>
      </c>
      <c r="L32" s="1">
        <v>958.1688524841479</v>
      </c>
      <c r="M32" s="1">
        <v>958.4821316415155</v>
      </c>
      <c r="N32" s="1">
        <v>938.816100462056</v>
      </c>
      <c r="O32" s="1"/>
    </row>
    <row r="33" spans="2:15" ht="12.75">
      <c r="B33" t="s">
        <v>152</v>
      </c>
      <c r="K33" s="1">
        <v>76.32051531344166</v>
      </c>
      <c r="L33" s="1">
        <v>119.23738871034305</v>
      </c>
      <c r="M33" s="1">
        <v>111.5526643327682</v>
      </c>
      <c r="N33" s="1">
        <v>88.79294443117205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3364.521382395459</v>
      </c>
      <c r="D38" s="8">
        <f t="shared" si="6"/>
        <v>3673.372419656752</v>
      </c>
      <c r="E38" s="8">
        <f t="shared" si="6"/>
        <v>4023.331632757382</v>
      </c>
      <c r="F38" s="8">
        <f t="shared" si="6"/>
        <v>4629.264564175438</v>
      </c>
      <c r="G38" s="8">
        <f t="shared" si="6"/>
        <v>5332.713426148553</v>
      </c>
      <c r="H38" s="8">
        <f t="shared" si="6"/>
        <v>5653.045936043291</v>
      </c>
      <c r="I38" s="8">
        <f t="shared" si="6"/>
        <v>4929.641189077573</v>
      </c>
      <c r="J38" s="8">
        <f t="shared" si="6"/>
        <v>3964.188438350119</v>
      </c>
      <c r="K38" s="8">
        <f t="shared" si="6"/>
        <v>4312.464629284221</v>
      </c>
      <c r="L38" s="8">
        <f t="shared" si="6"/>
        <v>5056.508059397065</v>
      </c>
      <c r="M38" s="8">
        <f t="shared" si="6"/>
        <v>4789.309304020109</v>
      </c>
      <c r="N38" s="8">
        <f t="shared" si="6"/>
        <v>4589.653851354283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129.62188723637018</v>
      </c>
      <c r="D40" s="1">
        <v>210.88254062349762</v>
      </c>
      <c r="E40" s="1">
        <v>228.35948275560855</v>
      </c>
      <c r="F40" s="1">
        <v>308.9142062141108</v>
      </c>
      <c r="G40" s="1">
        <v>431.97921995229456</v>
      </c>
      <c r="H40" s="1">
        <v>363.34725540793454</v>
      </c>
      <c r="I40" s="1">
        <v>-262.810556968398</v>
      </c>
      <c r="J40" s="1">
        <v>-1098.5043261532255</v>
      </c>
      <c r="K40" s="1">
        <v>-1031.766802656888</v>
      </c>
      <c r="L40" s="1">
        <v>170.1254603402125</v>
      </c>
      <c r="M40" s="1">
        <v>126.43506612741702</v>
      </c>
      <c r="N40" s="1">
        <v>66.13318110212181</v>
      </c>
      <c r="O40" s="1"/>
    </row>
    <row r="41" spans="2:15" ht="12.75">
      <c r="B41" t="s">
        <v>122</v>
      </c>
      <c r="C41" s="1">
        <v>54.5216019748261</v>
      </c>
      <c r="D41" s="1">
        <v>153.8552592431408</v>
      </c>
      <c r="E41" s="1">
        <v>129.62188723637018</v>
      </c>
      <c r="F41" s="1">
        <v>210.88254062349762</v>
      </c>
      <c r="G41" s="1">
        <v>228.35948275560855</v>
      </c>
      <c r="H41" s="1">
        <v>308.9142062141108</v>
      </c>
      <c r="I41" s="1">
        <v>431.97921995229456</v>
      </c>
      <c r="J41" s="1">
        <v>363.34725540793454</v>
      </c>
      <c r="K41" s="1">
        <v>363.6283352005185</v>
      </c>
      <c r="L41" s="1">
        <v>0</v>
      </c>
      <c r="M41" s="1">
        <v>-52.931760741711145</v>
      </c>
      <c r="N41" s="1">
        <v>45.849076350880146</v>
      </c>
      <c r="O41" s="1"/>
    </row>
    <row r="42" spans="2:15" ht="12.75">
      <c r="B42" s="3" t="s">
        <v>20</v>
      </c>
      <c r="C42" s="4">
        <f>C38-C40+C41</f>
        <v>3289.421097133915</v>
      </c>
      <c r="D42" s="4">
        <f>D38-D40+D41</f>
        <v>3616.3451382763947</v>
      </c>
      <c r="E42" s="4">
        <f>E38-E40+E41</f>
        <v>3924.5940372381438</v>
      </c>
      <c r="F42" s="4">
        <f aca="true" t="shared" si="7" ref="F42:K42">F38-F40+F41</f>
        <v>4531.232898584824</v>
      </c>
      <c r="G42" s="4">
        <f t="shared" si="7"/>
        <v>5129.093688951867</v>
      </c>
      <c r="H42" s="4">
        <f t="shared" si="7"/>
        <v>5598.612886849467</v>
      </c>
      <c r="I42" s="4">
        <f t="shared" si="7"/>
        <v>5624.430965998265</v>
      </c>
      <c r="J42" s="4">
        <f t="shared" si="7"/>
        <v>5426.040019911279</v>
      </c>
      <c r="K42" s="4">
        <f t="shared" si="7"/>
        <v>5707.859767141627</v>
      </c>
      <c r="L42" s="4">
        <f>L38-L40+L41</f>
        <v>4886.382599056853</v>
      </c>
      <c r="M42" s="4">
        <f>M38-M40+M41</f>
        <v>4609.942477150981</v>
      </c>
      <c r="N42" s="4">
        <f>N38-N40+N41</f>
        <v>4569.369746603041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8.252710116999848</v>
      </c>
      <c r="D44" s="4">
        <f aca="true" t="shared" si="8" ref="D44:K44">D45+D46+D47</f>
        <v>8.811964723000074</v>
      </c>
      <c r="E44" s="4">
        <f t="shared" si="8"/>
        <v>21.864830225000105</v>
      </c>
      <c r="F44" s="4">
        <f t="shared" si="8"/>
        <v>24.688796158000514</v>
      </c>
      <c r="G44" s="4">
        <f t="shared" si="8"/>
        <v>29.54977675500002</v>
      </c>
      <c r="H44" s="4">
        <f t="shared" si="8"/>
        <v>33.50110175100008</v>
      </c>
      <c r="I44" s="4">
        <f t="shared" si="8"/>
        <v>27.763159855999675</v>
      </c>
      <c r="J44" s="4">
        <f t="shared" si="8"/>
        <v>19.6669803786574</v>
      </c>
      <c r="K44" s="4">
        <f t="shared" si="8"/>
        <v>6.852590000000021</v>
      </c>
      <c r="L44" s="4">
        <f>L45+L46+L47</f>
        <v>10.879059999999981</v>
      </c>
      <c r="M44" s="4">
        <f>M45+M46+M47</f>
        <v>10.233890216000002</v>
      </c>
      <c r="N44" s="4">
        <f>N45+N46+N47</f>
        <v>9.814296042</v>
      </c>
      <c r="O44" s="1"/>
    </row>
    <row r="45" spans="2:15" ht="12.75">
      <c r="B45" t="s">
        <v>50</v>
      </c>
      <c r="C45" s="1">
        <v>0.00011011699984919687</v>
      </c>
      <c r="D45" s="1">
        <v>8.811964723000074</v>
      </c>
      <c r="E45" s="1">
        <v>21.864830225000105</v>
      </c>
      <c r="F45" s="1">
        <v>24.688796158000514</v>
      </c>
      <c r="G45" s="1">
        <v>27.78843675500002</v>
      </c>
      <c r="H45" s="1">
        <v>33.50110175100008</v>
      </c>
      <c r="I45" s="1">
        <v>27.763159855999675</v>
      </c>
      <c r="J45" s="1">
        <v>19.6669803786574</v>
      </c>
      <c r="K45" s="1">
        <v>6.852590000000021</v>
      </c>
      <c r="L45" s="1">
        <v>10.879059999999981</v>
      </c>
      <c r="M45" s="1">
        <v>10.233890216000002</v>
      </c>
      <c r="N45" s="1">
        <v>9.814296042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8.2526</v>
      </c>
      <c r="D47" s="11"/>
      <c r="E47" s="11"/>
      <c r="F47" s="11"/>
      <c r="G47" s="11">
        <v>1.76134</v>
      </c>
      <c r="H47" s="11"/>
      <c r="I47" s="11"/>
      <c r="J47" s="11"/>
      <c r="M47" s="1"/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398.459</v>
      </c>
      <c r="D51" s="1">
        <v>435.158</v>
      </c>
      <c r="E51" s="1">
        <v>499.40492</v>
      </c>
      <c r="F51" s="1">
        <v>583.65829</v>
      </c>
      <c r="G51" s="1">
        <v>724.88448</v>
      </c>
      <c r="H51" s="1">
        <v>794.06036</v>
      </c>
      <c r="I51" s="1">
        <v>853.84114</v>
      </c>
      <c r="J51" s="1">
        <v>846.18586</v>
      </c>
      <c r="K51" s="1">
        <v>1222.68833</v>
      </c>
      <c r="L51" s="1">
        <v>1194.2221299999999</v>
      </c>
      <c r="M51" s="1">
        <v>1171.50037126</v>
      </c>
      <c r="N51" s="1">
        <v>1078.17179367</v>
      </c>
      <c r="O51" s="1"/>
    </row>
    <row r="52" spans="2:15" ht="12.75">
      <c r="B52" t="s">
        <v>57</v>
      </c>
      <c r="C52" s="1">
        <v>33.492</v>
      </c>
      <c r="D52" s="1">
        <v>39.66</v>
      </c>
      <c r="E52" s="1">
        <v>43.673</v>
      </c>
      <c r="F52" s="1">
        <v>60.563</v>
      </c>
      <c r="G52" s="1">
        <v>56.856</v>
      </c>
      <c r="H52" s="1">
        <v>72.629</v>
      </c>
      <c r="I52" s="1">
        <v>81.561</v>
      </c>
      <c r="J52" s="1">
        <v>83.758</v>
      </c>
      <c r="K52" s="1">
        <v>83.758</v>
      </c>
      <c r="L52" s="1">
        <v>80.011</v>
      </c>
      <c r="M52" s="1">
        <v>66.118</v>
      </c>
      <c r="N52" s="1">
        <v>64.055</v>
      </c>
      <c r="O52" s="1"/>
    </row>
    <row r="53" spans="2:15" ht="12.75">
      <c r="B53" t="s">
        <v>58</v>
      </c>
      <c r="C53" s="1">
        <v>182.411</v>
      </c>
      <c r="D53" s="1">
        <v>250.42</v>
      </c>
      <c r="E53" s="1">
        <v>387.92</v>
      </c>
      <c r="F53" s="1">
        <v>558.08</v>
      </c>
      <c r="G53" s="1">
        <v>729.519</v>
      </c>
      <c r="H53" s="1">
        <v>711.604</v>
      </c>
      <c r="I53" s="1">
        <v>465.16700000000003</v>
      </c>
      <c r="J53" s="1">
        <v>353.27599999999995</v>
      </c>
      <c r="K53" s="1">
        <v>353.27599999999995</v>
      </c>
      <c r="L53" s="1">
        <v>312.711</v>
      </c>
      <c r="M53" s="1">
        <v>241.867</v>
      </c>
      <c r="N53" s="1">
        <v>258.679</v>
      </c>
      <c r="O53" s="1"/>
    </row>
    <row r="54" spans="2:15" ht="12.75">
      <c r="B54" t="s">
        <v>70</v>
      </c>
      <c r="C54" s="1">
        <v>51.5819106</v>
      </c>
      <c r="D54" s="1">
        <v>56.075</v>
      </c>
      <c r="E54" s="1">
        <v>58.20691</v>
      </c>
      <c r="F54" s="1">
        <v>62.9259</v>
      </c>
      <c r="G54" s="1">
        <v>118.13502</v>
      </c>
      <c r="H54" s="1">
        <v>121.81952</v>
      </c>
      <c r="I54" s="1">
        <v>114.72987</v>
      </c>
      <c r="J54" s="1">
        <v>107.009</v>
      </c>
      <c r="K54" s="1">
        <v>107.009</v>
      </c>
      <c r="L54" s="1">
        <v>103.12257926</v>
      </c>
      <c r="M54" s="1">
        <v>97.97548588</v>
      </c>
      <c r="N54" s="1">
        <v>103.79763748</v>
      </c>
      <c r="O54" s="1"/>
    </row>
    <row r="55" spans="2:15" ht="12.75">
      <c r="B55" t="s">
        <v>52</v>
      </c>
      <c r="C55" s="1">
        <v>46.528</v>
      </c>
      <c r="D55" s="1">
        <v>37.126</v>
      </c>
      <c r="E55" s="1">
        <v>47.916</v>
      </c>
      <c r="F55" s="1">
        <v>54.34</v>
      </c>
      <c r="G55" s="1">
        <v>49.991</v>
      </c>
      <c r="H55" s="1">
        <v>54.639</v>
      </c>
      <c r="I55" s="1">
        <v>53.567</v>
      </c>
      <c r="J55" s="1">
        <v>51.951</v>
      </c>
      <c r="K55" s="1">
        <v>51.951</v>
      </c>
      <c r="L55" s="1">
        <v>49.679</v>
      </c>
      <c r="M55" s="1">
        <v>45.128</v>
      </c>
      <c r="N55" s="1">
        <v>39.551</v>
      </c>
      <c r="O55" s="1"/>
    </row>
    <row r="56" spans="2:15" ht="12.75">
      <c r="B56" s="16" t="s">
        <v>72</v>
      </c>
      <c r="C56" s="1">
        <f aca="true" t="shared" si="9" ref="C56:K56">C19</f>
        <v>37.23751981</v>
      </c>
      <c r="D56" s="1">
        <f t="shared" si="9"/>
        <v>40.307</v>
      </c>
      <c r="E56" s="1">
        <f t="shared" si="9"/>
        <v>46.214</v>
      </c>
      <c r="F56" s="1">
        <f t="shared" si="9"/>
        <v>55.189519999999995</v>
      </c>
      <c r="G56" s="1">
        <f t="shared" si="9"/>
        <v>66.02366</v>
      </c>
      <c r="H56" s="1">
        <f t="shared" si="9"/>
        <v>70.43083</v>
      </c>
      <c r="I56" s="1">
        <f t="shared" si="9"/>
        <v>38.55348</v>
      </c>
      <c r="J56" s="1">
        <f t="shared" si="9"/>
        <v>24.63116</v>
      </c>
      <c r="K56" s="1">
        <f t="shared" si="9"/>
        <v>24.63116</v>
      </c>
      <c r="L56" s="1">
        <v>22.328400000000002</v>
      </c>
      <c r="M56" s="1">
        <v>14.01600712</v>
      </c>
      <c r="N56" s="1">
        <v>9.01053096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233.286</v>
      </c>
      <c r="D58" s="4">
        <v>249.097</v>
      </c>
      <c r="E58" s="4">
        <v>256.28997</v>
      </c>
      <c r="F58" s="4">
        <v>289.39129</v>
      </c>
      <c r="G58" s="4">
        <v>325.72388</v>
      </c>
      <c r="H58" s="4">
        <v>349.80456</v>
      </c>
      <c r="I58" s="4">
        <v>289.89137</v>
      </c>
      <c r="J58" s="4">
        <v>205.10891</v>
      </c>
      <c r="K58" s="4">
        <v>441.43546000000003</v>
      </c>
      <c r="L58" s="4">
        <v>565.8160700000001</v>
      </c>
      <c r="M58" s="4">
        <v>548.6105969846707</v>
      </c>
      <c r="N58" s="4">
        <v>528.4624699686499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25517.2376729287</v>
      </c>
      <c r="D61" s="1">
        <v>27675.235360416107</v>
      </c>
      <c r="E61" s="1">
        <v>29571.68268212096</v>
      </c>
      <c r="F61" s="1">
        <v>32102.061395764373</v>
      </c>
      <c r="G61" s="1">
        <v>34799.44113210079</v>
      </c>
      <c r="H61" s="1">
        <v>37682.974142957704</v>
      </c>
      <c r="I61" s="1">
        <v>39021.73900000003</v>
      </c>
      <c r="J61" s="1">
        <v>37495.919</v>
      </c>
      <c r="K61" s="1">
        <v>37495.919</v>
      </c>
      <c r="L61" s="1">
        <v>37073.514</v>
      </c>
      <c r="M61" s="1">
        <v>37112.763</v>
      </c>
      <c r="N61" s="1">
        <v>36152.339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31780.501639687667</v>
      </c>
      <c r="D63" s="1">
        <f aca="true" t="shared" si="10" ref="D63:N63">D61/D62</f>
        <v>33067.64645518148</v>
      </c>
      <c r="E63" s="1">
        <f t="shared" si="10"/>
        <v>33971.59813844652</v>
      </c>
      <c r="F63" s="1">
        <f t="shared" si="10"/>
        <v>35364.232531411784</v>
      </c>
      <c r="G63" s="1">
        <f t="shared" si="10"/>
        <v>36812.49242534719</v>
      </c>
      <c r="H63" s="1">
        <f t="shared" si="10"/>
        <v>38584.566052572285</v>
      </c>
      <c r="I63" s="1">
        <f t="shared" si="10"/>
        <v>39021.73900000003</v>
      </c>
      <c r="J63" s="1">
        <f t="shared" si="10"/>
        <v>37459.89206410607</v>
      </c>
      <c r="K63" s="1">
        <f t="shared" si="10"/>
        <v>37459.89206410607</v>
      </c>
      <c r="L63" s="1">
        <f t="shared" si="10"/>
        <v>37015.88372987776</v>
      </c>
      <c r="M63" s="1">
        <f t="shared" si="10"/>
        <v>37416.061477652525</v>
      </c>
      <c r="N63" s="1">
        <f t="shared" si="10"/>
        <v>36443.291361109805</v>
      </c>
      <c r="O63" s="1"/>
    </row>
    <row r="64" spans="2:15" ht="12.75">
      <c r="B64" t="s">
        <v>131</v>
      </c>
      <c r="C64" s="1">
        <v>1782038</v>
      </c>
      <c r="D64" s="1">
        <v>1815781</v>
      </c>
      <c r="E64" s="1">
        <v>1848881</v>
      </c>
      <c r="F64" s="1">
        <v>1894667</v>
      </c>
      <c r="G64" s="1">
        <v>1932261</v>
      </c>
      <c r="H64" s="1">
        <v>1977304</v>
      </c>
      <c r="I64" s="1">
        <v>2043100</v>
      </c>
      <c r="J64" s="1">
        <v>2081313</v>
      </c>
      <c r="K64" s="1">
        <v>2081313</v>
      </c>
      <c r="L64" s="1">
        <v>2098373</v>
      </c>
      <c r="M64" s="1">
        <v>2115334</v>
      </c>
      <c r="N64" s="1">
        <v>2121888</v>
      </c>
      <c r="O64" s="1"/>
    </row>
    <row r="65" spans="2:15" ht="12.75">
      <c r="B65" t="s">
        <v>66</v>
      </c>
      <c r="C65" s="1">
        <v>1917300.0184328766</v>
      </c>
      <c r="D65" s="1">
        <v>1952972.5712433332</v>
      </c>
      <c r="E65" s="1">
        <v>1985697.5724320365</v>
      </c>
      <c r="F65" s="1">
        <v>2030437.610909406</v>
      </c>
      <c r="G65" s="1">
        <v>2067212.1930036591</v>
      </c>
      <c r="H65" s="1">
        <v>2107325.7156402254</v>
      </c>
      <c r="I65" s="1">
        <v>2169297.457874152</v>
      </c>
      <c r="J65" s="1">
        <v>2204607.4683688623</v>
      </c>
      <c r="K65" s="1">
        <v>2204607.4683688623</v>
      </c>
      <c r="L65" s="1"/>
      <c r="M65" s="1"/>
      <c r="N65" s="1"/>
      <c r="O65" s="1"/>
    </row>
    <row r="66" spans="2:15" ht="12.75">
      <c r="B66" t="s">
        <v>67</v>
      </c>
      <c r="C66" s="1">
        <v>1940795.230839034</v>
      </c>
      <c r="D66" s="1">
        <v>1974271.431651481</v>
      </c>
      <c r="E66" s="1">
        <v>2003097.265890351</v>
      </c>
      <c r="F66" s="1">
        <v>2042832.6075558723</v>
      </c>
      <c r="G66" s="1">
        <v>2075374.2016245213</v>
      </c>
      <c r="H66" s="1">
        <v>2110261.0211757096</v>
      </c>
      <c r="I66" s="1">
        <v>2168106.816359556</v>
      </c>
      <c r="J66" s="1">
        <v>2197556.0129086585</v>
      </c>
      <c r="K66" s="1">
        <v>2197556.0129086585</v>
      </c>
      <c r="L66" s="1">
        <v>2208917.205329107</v>
      </c>
      <c r="M66" s="1">
        <v>2219148.115425705</v>
      </c>
      <c r="N66" s="1">
        <v>2217658.295103898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0.13185288413741147</v>
      </c>
      <c r="D69" s="9">
        <f t="shared" si="11"/>
        <v>0.1327313886157867</v>
      </c>
      <c r="E69" s="9">
        <f t="shared" si="11"/>
        <v>0.13605352377157381</v>
      </c>
      <c r="F69" s="9">
        <f t="shared" si="11"/>
        <v>0.14420458883011902</v>
      </c>
      <c r="G69" s="9">
        <f t="shared" si="11"/>
        <v>0.15324135252360085</v>
      </c>
      <c r="H69" s="9">
        <f t="shared" si="11"/>
        <v>0.15001591739010195</v>
      </c>
      <c r="I69" s="9">
        <f t="shared" si="11"/>
        <v>0.12633063813679776</v>
      </c>
      <c r="J69" s="9">
        <f t="shared" si="11"/>
        <v>0.1057231971924763</v>
      </c>
      <c r="K69" s="9">
        <f t="shared" si="11"/>
        <v>0.11501157310704188</v>
      </c>
      <c r="L69" s="14">
        <f t="shared" si="11"/>
        <v>0.1363913887255755</v>
      </c>
      <c r="M69" s="14">
        <f>M38/M61</f>
        <v>0.1290475005598508</v>
      </c>
      <c r="N69" s="14">
        <f>N38/N61</f>
        <v>0.1269531648105613</v>
      </c>
      <c r="O69" s="1"/>
    </row>
    <row r="70" spans="2:15" ht="12.75">
      <c r="B70" t="s">
        <v>134</v>
      </c>
      <c r="C70" s="9">
        <f aca="true" t="shared" si="12" ref="C70:L70">C42/C61</f>
        <v>0.12890976442264634</v>
      </c>
      <c r="D70" s="9">
        <f t="shared" si="12"/>
        <v>0.13067079976666987</v>
      </c>
      <c r="E70" s="9">
        <f t="shared" si="12"/>
        <v>0.13271459995784932</v>
      </c>
      <c r="F70" s="9">
        <f t="shared" si="12"/>
        <v>0.14115083896707914</v>
      </c>
      <c r="G70" s="9">
        <f t="shared" si="12"/>
        <v>0.14739011668266502</v>
      </c>
      <c r="H70" s="9">
        <f t="shared" si="12"/>
        <v>0.14857141757468606</v>
      </c>
      <c r="I70" s="9">
        <f t="shared" si="12"/>
        <v>0.1441358358221365</v>
      </c>
      <c r="J70" s="9">
        <f t="shared" si="12"/>
        <v>0.14471014885410008</v>
      </c>
      <c r="K70" s="9">
        <f t="shared" si="12"/>
        <v>0.15222616005602174</v>
      </c>
      <c r="L70" s="14">
        <f t="shared" si="12"/>
        <v>0.13180252077148263</v>
      </c>
      <c r="M70" s="14">
        <f>M42/M61</f>
        <v>0.12421447783747551</v>
      </c>
      <c r="N70" s="14">
        <f>N42/N61</f>
        <v>0.12639209171509044</v>
      </c>
      <c r="O70" s="1"/>
    </row>
    <row r="71" spans="2:15" ht="12.75">
      <c r="B71" t="s">
        <v>8</v>
      </c>
      <c r="C71" s="1">
        <f aca="true" t="shared" si="13" ref="C71:L71">C38/C62</f>
        <v>4190.350800526554</v>
      </c>
      <c r="D71" s="1">
        <f t="shared" si="13"/>
        <v>4389.1146322521345</v>
      </c>
      <c r="E71" s="1">
        <f t="shared" si="13"/>
        <v>4621.955634887487</v>
      </c>
      <c r="F71" s="1">
        <f t="shared" si="13"/>
        <v>5099.684611484955</v>
      </c>
      <c r="G71" s="1">
        <f t="shared" si="13"/>
        <v>5641.196129025015</v>
      </c>
      <c r="H71" s="1">
        <f t="shared" si="13"/>
        <v>5788.299073475616</v>
      </c>
      <c r="I71" s="1">
        <f t="shared" si="13"/>
        <v>4929.641189077573</v>
      </c>
      <c r="J71" s="1">
        <f t="shared" si="13"/>
        <v>3960.379555502364</v>
      </c>
      <c r="K71" s="1">
        <f t="shared" si="13"/>
        <v>4308.321114712833</v>
      </c>
      <c r="L71" s="10">
        <f t="shared" si="13"/>
        <v>5048.647786822463</v>
      </c>
      <c r="M71" s="10">
        <f>M38/M62</f>
        <v>4828.449214484775</v>
      </c>
      <c r="N71" s="10">
        <f>N38/N62</f>
        <v>4626.591174406278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1754.8225890831018</v>
      </c>
      <c r="D73" s="1">
        <f t="shared" si="14"/>
        <v>1880.9134719788458</v>
      </c>
      <c r="E73" s="1">
        <f t="shared" si="14"/>
        <v>2026.1552859883382</v>
      </c>
      <c r="F73" s="1">
        <f t="shared" si="14"/>
        <v>2279.934403944602</v>
      </c>
      <c r="G73" s="1">
        <f t="shared" si="14"/>
        <v>2579.6642667824635</v>
      </c>
      <c r="H73" s="1">
        <f t="shared" si="14"/>
        <v>2682.5686670491</v>
      </c>
      <c r="I73" s="1">
        <f t="shared" si="14"/>
        <v>2272.459763959009</v>
      </c>
      <c r="J73" s="1">
        <f t="shared" si="14"/>
        <v>1798.137988384449</v>
      </c>
      <c r="K73" s="1">
        <f t="shared" si="14"/>
        <v>1956.1144970968064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1733.5787562405167</v>
      </c>
      <c r="D74" s="10">
        <f t="shared" si="15"/>
        <v>1860.6217771099339</v>
      </c>
      <c r="E74" s="10">
        <f t="shared" si="15"/>
        <v>2008.5553014666327</v>
      </c>
      <c r="F74" s="10">
        <f t="shared" si="15"/>
        <v>2266.1007794045727</v>
      </c>
      <c r="G74" s="10">
        <f t="shared" si="15"/>
        <v>2569.5189917916077</v>
      </c>
      <c r="H74" s="10">
        <f t="shared" si="15"/>
        <v>2678.8372998965574</v>
      </c>
      <c r="I74" s="10">
        <f t="shared" si="15"/>
        <v>2273.7077121296443</v>
      </c>
      <c r="J74" s="10">
        <f t="shared" si="15"/>
        <v>1803.9078026062086</v>
      </c>
      <c r="K74" s="10">
        <f t="shared" si="15"/>
        <v>1962.391221863007</v>
      </c>
      <c r="L74" s="10">
        <f t="shared" si="15"/>
        <v>2289.134263248085</v>
      </c>
      <c r="M74" s="10">
        <f>M38*1000000/M66</f>
        <v>2158.1746935811734</v>
      </c>
      <c r="N74" s="10">
        <f>N38*1000000/N66</f>
        <v>2069.5946988258875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2185.547780858823</v>
      </c>
      <c r="D76" s="1">
        <f aca="true" t="shared" si="16" ref="D76:K76">D71*1000000/D65</f>
        <v>2247.4020868904804</v>
      </c>
      <c r="E76" s="1">
        <f t="shared" si="16"/>
        <v>2327.6231481849586</v>
      </c>
      <c r="F76" s="1">
        <f t="shared" si="16"/>
        <v>2511.6184728280687</v>
      </c>
      <c r="G76" s="1">
        <f t="shared" si="16"/>
        <v>2728.890700295434</v>
      </c>
      <c r="H76" s="1">
        <f t="shared" si="16"/>
        <v>2746.75102691331</v>
      </c>
      <c r="I76" s="1">
        <f t="shared" si="16"/>
        <v>2272.459763959009</v>
      </c>
      <c r="J76" s="1">
        <f t="shared" si="16"/>
        <v>1796.4102963111873</v>
      </c>
      <c r="K76" s="1">
        <f t="shared" si="16"/>
        <v>1954.2350175836336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2159.0896009750622</v>
      </c>
      <c r="D77" s="1">
        <f aca="true" t="shared" si="17" ref="D77:L77">D71*1000000/D66</f>
        <v>2223.1566348405463</v>
      </c>
      <c r="E77" s="1">
        <f t="shared" si="17"/>
        <v>2307.404494825211</v>
      </c>
      <c r="F77" s="1">
        <f t="shared" si="17"/>
        <v>2496.3790927473124</v>
      </c>
      <c r="G77" s="1">
        <f t="shared" si="17"/>
        <v>2718.158549243461</v>
      </c>
      <c r="H77" s="1">
        <f t="shared" si="17"/>
        <v>2742.9303841525375</v>
      </c>
      <c r="I77" s="1">
        <f t="shared" si="17"/>
        <v>2273.7077121296443</v>
      </c>
      <c r="J77" s="1">
        <f t="shared" si="17"/>
        <v>1802.174566763581</v>
      </c>
      <c r="K77" s="1">
        <f t="shared" si="17"/>
        <v>1960.5057115292327</v>
      </c>
      <c r="L77" s="10">
        <f t="shared" si="17"/>
        <v>2285.5758353651213</v>
      </c>
      <c r="M77" s="10">
        <f>M71*1000000/M66</f>
        <v>2175.8120518956534</v>
      </c>
      <c r="N77" s="10">
        <f>N71*1000000/N66</f>
        <v>2086.250701751832</v>
      </c>
      <c r="O77" s="1"/>
    </row>
    <row r="78" spans="2:15" ht="12.75">
      <c r="B78" t="s">
        <v>78</v>
      </c>
      <c r="C78" s="1">
        <f aca="true" t="shared" si="18" ref="C78:L78">C42/C62</f>
        <v>4096.816979605663</v>
      </c>
      <c r="D78" s="1">
        <f t="shared" si="18"/>
        <v>4320.97580870005</v>
      </c>
      <c r="E78" s="1">
        <f t="shared" si="18"/>
        <v>4508.527056872748</v>
      </c>
      <c r="F78" s="1">
        <f t="shared" si="18"/>
        <v>4991.691091235645</v>
      </c>
      <c r="G78" s="1">
        <f t="shared" si="18"/>
        <v>5425.797553951644</v>
      </c>
      <c r="H78" s="1">
        <f t="shared" si="18"/>
        <v>5732.563674934773</v>
      </c>
      <c r="I78" s="1">
        <f t="shared" si="18"/>
        <v>5624.430965998265</v>
      </c>
      <c r="J78" s="1">
        <f t="shared" si="18"/>
        <v>5420.826556655311</v>
      </c>
      <c r="K78" s="1">
        <f t="shared" si="18"/>
        <v>5702.375525031909</v>
      </c>
      <c r="L78" s="10">
        <f t="shared" si="18"/>
        <v>4878.786784182</v>
      </c>
      <c r="M78" s="10">
        <f>M42/M62</f>
        <v>4647.616539181491</v>
      </c>
      <c r="N78" s="10">
        <f>N42/N62</f>
        <v>4606.143824113153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2136.7636469091753</v>
      </c>
      <c r="D80" s="1">
        <f aca="true" t="shared" si="19" ref="D80:K80">D78*1000000/D65</f>
        <v>2212.512286308845</v>
      </c>
      <c r="E80" s="1">
        <f t="shared" si="19"/>
        <v>2270.5003619210797</v>
      </c>
      <c r="F80" s="1">
        <f t="shared" si="19"/>
        <v>2458.4311600689534</v>
      </c>
      <c r="G80" s="1">
        <f t="shared" si="19"/>
        <v>2624.6930877801956</v>
      </c>
      <c r="H80" s="1">
        <f t="shared" si="19"/>
        <v>2720.3026245011047</v>
      </c>
      <c r="I80" s="1">
        <f t="shared" si="19"/>
        <v>2592.743077065163</v>
      </c>
      <c r="J80" s="1">
        <f t="shared" si="19"/>
        <v>2458.862466190434</v>
      </c>
      <c r="K80" s="1">
        <f t="shared" si="19"/>
        <v>2586.571807837957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2110.8960463771077</v>
      </c>
      <c r="D81" s="1">
        <f aca="true" t="shared" si="20" ref="D81:L81">D78*1000000/D66</f>
        <v>2188.643232853523</v>
      </c>
      <c r="E81" s="1">
        <f t="shared" si="20"/>
        <v>2250.777899628736</v>
      </c>
      <c r="F81" s="1">
        <f t="shared" si="20"/>
        <v>2443.5144968671257</v>
      </c>
      <c r="G81" s="1">
        <f t="shared" si="20"/>
        <v>2614.3707239419973</v>
      </c>
      <c r="H81" s="1">
        <f t="shared" si="20"/>
        <v>2716.51877062153</v>
      </c>
      <c r="I81" s="1">
        <f t="shared" si="20"/>
        <v>2594.1669126072784</v>
      </c>
      <c r="J81" s="1">
        <f t="shared" si="20"/>
        <v>2466.752394393065</v>
      </c>
      <c r="K81" s="1">
        <f t="shared" si="20"/>
        <v>2594.8715261570574</v>
      </c>
      <c r="L81" s="10">
        <f t="shared" si="20"/>
        <v>2208.677976889183</v>
      </c>
      <c r="M81" s="10">
        <f>M78*1000000/M66</f>
        <v>2094.3246225319785</v>
      </c>
      <c r="N81" s="10">
        <f>N78*1000000/N66</f>
        <v>2077.0304578854666</v>
      </c>
      <c r="O81" s="1"/>
    </row>
    <row r="82" spans="13:15" ht="12.75">
      <c r="M82" s="1"/>
      <c r="N82" s="1"/>
      <c r="O82" s="1"/>
    </row>
    <row r="83" spans="2:15" ht="12.75">
      <c r="B83" t="s">
        <v>147</v>
      </c>
      <c r="M83" s="1"/>
      <c r="N83" s="1"/>
      <c r="O83" s="1"/>
    </row>
    <row r="84" spans="13:15" ht="12.75">
      <c r="M84" s="1"/>
      <c r="N84" s="1"/>
      <c r="O84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4063.79</v>
      </c>
      <c r="O85" s="4">
        <f>SUM(O86:O90)</f>
        <v>4168.54</v>
      </c>
      <c r="P85" s="4">
        <f>SUM(P86:P90)</f>
        <v>4037.1899999999996</v>
      </c>
      <c r="Q85" s="4">
        <f>SUM(Q86:Q90)</f>
        <v>4245.07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1144.86</v>
      </c>
      <c r="O86" s="1">
        <v>1136.51</v>
      </c>
      <c r="P86" s="1">
        <v>1066.78</v>
      </c>
      <c r="Q86" s="1">
        <v>1094.15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980.2</v>
      </c>
      <c r="O87" s="1">
        <v>1159.17</v>
      </c>
      <c r="P87" s="1">
        <v>1181.83</v>
      </c>
      <c r="Q87" s="1">
        <v>1305.43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630.02</v>
      </c>
      <c r="O88" s="1">
        <v>700.56</v>
      </c>
      <c r="P88" s="1">
        <v>695.39</v>
      </c>
      <c r="Q88" s="1">
        <v>683.19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361.35</v>
      </c>
      <c r="O89" s="1">
        <v>133.85</v>
      </c>
      <c r="P89" s="1">
        <v>89.5</v>
      </c>
      <c r="Q89" s="1">
        <v>80.26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947.36</v>
      </c>
      <c r="O90" s="1">
        <v>1038.45</v>
      </c>
      <c r="P90" s="1">
        <v>1003.69</v>
      </c>
      <c r="Q90" s="1">
        <v>1082.04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120.94999999999999</v>
      </c>
      <c r="N92" s="4">
        <f>SUM(N93:N97)</f>
        <v>85.63</v>
      </c>
      <c r="O92" s="4">
        <f>SUM(O93:O97)</f>
        <v>-18.060000000000002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27.24</v>
      </c>
      <c r="N93" s="1">
        <v>96.26</v>
      </c>
      <c r="O93" s="1">
        <v>-120.17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-25.64</v>
      </c>
      <c r="N94" s="1">
        <v>-23.12</v>
      </c>
      <c r="O94" s="1">
        <v>-63.57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8.42</v>
      </c>
      <c r="N95" s="1">
        <v>-77.25</v>
      </c>
      <c r="O95" s="1">
        <v>-43.83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111.11</v>
      </c>
      <c r="N96" s="1">
        <v>89.74</v>
      </c>
      <c r="O96" s="1">
        <v>209.51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N100" s="1">
        <v>17.617</v>
      </c>
    </row>
    <row r="101" spans="2:14" ht="12.75">
      <c r="B101" t="s">
        <v>156</v>
      </c>
      <c r="N101" s="2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105"/>
  <sheetViews>
    <sheetView zoomScale="125" zoomScaleNormal="125" workbookViewId="0" topLeftCell="A3">
      <pane xSplit="14880" ySplit="4180" topLeftCell="M29" activePane="bottomRight" state="split"/>
      <selection pane="topLeft" activeCell="B7" sqref="B7"/>
      <selection pane="topRight" activeCell="P8" sqref="P8:Q8"/>
      <selection pane="bottomLeft" activeCell="B17" sqref="B17"/>
      <selection pane="bottomRight" activeCell="Q40" sqref="Q40"/>
    </sheetView>
  </sheetViews>
  <sheetFormatPr defaultColWidth="11.00390625" defaultRowHeight="12.75"/>
  <cols>
    <col min="1" max="1" width="3.875" style="0" customWidth="1"/>
    <col min="2" max="2" width="57.125" style="0" customWidth="1"/>
    <col min="3" max="4" width="9.875" style="0" customWidth="1"/>
    <col min="5" max="5" width="9.25390625" style="0" customWidth="1"/>
    <col min="6" max="6" width="9.625" style="0" customWidth="1"/>
    <col min="7" max="8" width="9.75390625" style="0" customWidth="1"/>
    <col min="9" max="9" width="9.375" style="0" customWidth="1"/>
    <col min="10" max="10" width="9.625" style="0" customWidth="1"/>
    <col min="11" max="11" width="9.75390625" style="0" customWidth="1"/>
  </cols>
  <sheetData>
    <row r="4" ht="12.75">
      <c r="B4" s="7" t="s">
        <v>89</v>
      </c>
    </row>
    <row r="5" spans="2:10" ht="12.75">
      <c r="B5" t="s">
        <v>74</v>
      </c>
      <c r="C5" s="1"/>
      <c r="D5" s="1"/>
      <c r="E5" s="1"/>
      <c r="F5" s="1"/>
      <c r="G5" s="1"/>
      <c r="H5" s="1"/>
      <c r="I5" s="1"/>
      <c r="J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8" ht="12.75">
      <c r="B9" s="3" t="s">
        <v>132</v>
      </c>
      <c r="C9" s="4">
        <f>C10+C18</f>
        <v>1441.384156525217</v>
      </c>
      <c r="D9" s="4">
        <f aca="true" t="shared" si="1" ref="D9:L9">D10+D18</f>
        <v>1588.7141618724634</v>
      </c>
      <c r="E9" s="4">
        <f t="shared" si="1"/>
        <v>1812.9208705098247</v>
      </c>
      <c r="F9" s="4">
        <f t="shared" si="1"/>
        <v>1988.307179954417</v>
      </c>
      <c r="G9" s="4">
        <f t="shared" si="1"/>
        <v>2192.10045793075</v>
      </c>
      <c r="H9" s="4">
        <f t="shared" si="1"/>
        <v>2238.1829172809157</v>
      </c>
      <c r="I9" s="4">
        <f t="shared" si="1"/>
        <v>1946.9606469688847</v>
      </c>
      <c r="J9" s="4">
        <f t="shared" si="1"/>
        <v>1680.0759054573105</v>
      </c>
      <c r="K9" s="4">
        <f t="shared" si="1"/>
        <v>2058.4552854573103</v>
      </c>
      <c r="L9" s="4">
        <f t="shared" si="1"/>
        <v>2128.6261275917905</v>
      </c>
      <c r="M9" s="4">
        <f>M10+M18</f>
        <v>2107.556690631663</v>
      </c>
      <c r="N9" s="4">
        <f>N10+N18</f>
        <v>2045.323495058496</v>
      </c>
      <c r="O9" s="4">
        <f>O10+O18</f>
        <v>0</v>
      </c>
      <c r="P9" s="1"/>
      <c r="Q9" s="1"/>
      <c r="R9" s="1"/>
    </row>
    <row r="10" spans="2:18" ht="12.75">
      <c r="B10" s="5" t="s">
        <v>119</v>
      </c>
      <c r="C10" s="6">
        <f>SUM(C11:C16)</f>
        <v>919.3149310259789</v>
      </c>
      <c r="D10" s="6">
        <f aca="true" t="shared" si="2" ref="D10:J10">SUM(D11:D16)</f>
        <v>1038.0121618724634</v>
      </c>
      <c r="E10" s="6">
        <f t="shared" si="2"/>
        <v>1215.6878705098247</v>
      </c>
      <c r="F10" s="6">
        <f t="shared" si="2"/>
        <v>1326.4019799544171</v>
      </c>
      <c r="G10" s="6">
        <f t="shared" si="2"/>
        <v>1446.9886279307502</v>
      </c>
      <c r="H10" s="6">
        <f t="shared" si="2"/>
        <v>1430.052317280916</v>
      </c>
      <c r="I10" s="6">
        <f t="shared" si="2"/>
        <v>1091.9798769688846</v>
      </c>
      <c r="J10" s="6">
        <f t="shared" si="2"/>
        <v>838.5001454573105</v>
      </c>
      <c r="K10" s="6">
        <f>J10</f>
        <v>838.5001454573105</v>
      </c>
      <c r="L10" s="6">
        <f>SUM(L11:L16)</f>
        <v>955.2550775917906</v>
      </c>
      <c r="M10" s="6">
        <f>SUM(M11:M16)+M17</f>
        <v>925.3233005516634</v>
      </c>
      <c r="N10" s="6">
        <f>SUM(N11:N16)+N17</f>
        <v>928.1780862584964</v>
      </c>
      <c r="O10" s="6">
        <f>SUM(O11:O16)</f>
        <v>0</v>
      </c>
      <c r="P10" s="1"/>
      <c r="Q10" s="1"/>
      <c r="R10" s="1"/>
    </row>
    <row r="11" spans="2:18" ht="12.75">
      <c r="B11" t="s">
        <v>120</v>
      </c>
      <c r="C11" s="1">
        <v>26.923859903212676</v>
      </c>
      <c r="D11" s="1">
        <v>28.748</v>
      </c>
      <c r="E11" s="1">
        <v>29.578</v>
      </c>
      <c r="F11" s="1">
        <v>33.39788</v>
      </c>
      <c r="G11" s="1">
        <v>37.59092</v>
      </c>
      <c r="H11" s="1">
        <v>40.37001</v>
      </c>
      <c r="I11" s="1">
        <v>33.455589999999994</v>
      </c>
      <c r="J11" s="1">
        <v>23.66894</v>
      </c>
      <c r="K11" s="1">
        <v>23.66894</v>
      </c>
      <c r="L11" s="1">
        <v>37.57641</v>
      </c>
      <c r="M11" s="1">
        <v>35.441063813144</v>
      </c>
      <c r="N11" s="1">
        <v>33.987964006278</v>
      </c>
      <c r="O11" s="1"/>
      <c r="P11" s="1"/>
      <c r="Q11" s="1"/>
      <c r="R11" s="1"/>
    </row>
    <row r="12" spans="2:18" ht="12.75">
      <c r="B12" t="s">
        <v>28</v>
      </c>
      <c r="C12" s="1">
        <v>30.079</v>
      </c>
      <c r="D12" s="1">
        <v>30.077</v>
      </c>
      <c r="E12" s="1">
        <v>30.076</v>
      </c>
      <c r="F12" s="1">
        <v>34.141</v>
      </c>
      <c r="G12" s="1">
        <v>37.213</v>
      </c>
      <c r="H12" s="1">
        <v>44.247</v>
      </c>
      <c r="I12" s="1">
        <v>47.293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  <c r="R12" s="1"/>
    </row>
    <row r="13" spans="2:18" ht="12.75">
      <c r="B13" t="s">
        <v>81</v>
      </c>
      <c r="C13" s="1">
        <v>43.837880809418586</v>
      </c>
      <c r="D13" s="1">
        <v>49.7866098240847</v>
      </c>
      <c r="E13" s="1">
        <v>57.40641264606614</v>
      </c>
      <c r="F13" s="1">
        <v>68.16241671500384</v>
      </c>
      <c r="G13" s="1">
        <v>75.84252151421927</v>
      </c>
      <c r="H13" s="1">
        <v>81.49402667320524</v>
      </c>
      <c r="I13" s="1">
        <v>80.7846256822893</v>
      </c>
      <c r="J13" s="1">
        <v>68.60491860358474</v>
      </c>
      <c r="K13" s="1">
        <v>68.60491860358474</v>
      </c>
      <c r="L13" s="1">
        <v>62.28435223681584</v>
      </c>
      <c r="M13" s="1">
        <v>61.25035418512129</v>
      </c>
      <c r="N13" s="1">
        <v>62.04173500514423</v>
      </c>
      <c r="O13" s="1"/>
      <c r="P13" s="1"/>
      <c r="Q13" s="1"/>
      <c r="R13" s="1"/>
    </row>
    <row r="14" spans="2:18" ht="12.75">
      <c r="B14" t="s">
        <v>17</v>
      </c>
      <c r="C14" s="1">
        <v>265.83846534323436</v>
      </c>
      <c r="D14" s="1">
        <v>316.4204770882138</v>
      </c>
      <c r="E14" s="1">
        <v>409.2560495</v>
      </c>
      <c r="F14" s="1">
        <v>523.8088377500001</v>
      </c>
      <c r="G14" s="1">
        <v>611.6805517500001</v>
      </c>
      <c r="H14" s="1">
        <v>588.4194335</v>
      </c>
      <c r="I14" s="1">
        <v>356.65274575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</v>
      </c>
      <c r="O14" s="1"/>
      <c r="P14" s="1"/>
      <c r="Q14" s="1"/>
      <c r="R14" s="1"/>
    </row>
    <row r="15" spans="2:18" ht="12.75">
      <c r="B15" t="s">
        <v>51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</v>
      </c>
      <c r="J15" s="1">
        <v>85.90075490572582</v>
      </c>
      <c r="K15" s="1">
        <v>85.90075490572582</v>
      </c>
      <c r="L15" s="1">
        <v>88.61646885497474</v>
      </c>
      <c r="M15" s="1">
        <v>66.12228155339807</v>
      </c>
      <c r="N15" s="1">
        <v>44.19660636707414</v>
      </c>
      <c r="O15" s="1"/>
      <c r="P15" s="1"/>
      <c r="Q15" s="1"/>
      <c r="R15" s="1"/>
    </row>
    <row r="16" spans="2:18" ht="12.75">
      <c r="B16" t="s">
        <v>93</v>
      </c>
      <c r="C16" s="1">
        <v>444.53477</v>
      </c>
      <c r="D16" s="1">
        <v>503.13049</v>
      </c>
      <c r="E16" s="1">
        <v>577.8927199999999</v>
      </c>
      <c r="F16" s="1">
        <v>559.717524</v>
      </c>
      <c r="G16" s="1">
        <v>580.7897209999999</v>
      </c>
      <c r="H16" s="1">
        <v>566.189909</v>
      </c>
      <c r="I16" s="1">
        <v>477.14436426000003</v>
      </c>
      <c r="J16" s="1">
        <v>385.150641948</v>
      </c>
      <c r="K16" s="1">
        <v>385.150641948</v>
      </c>
      <c r="L16" s="1">
        <v>495.06522</v>
      </c>
      <c r="M16" s="1">
        <v>493.63293000000004</v>
      </c>
      <c r="N16" s="1">
        <v>475.81329</v>
      </c>
      <c r="O16" s="1"/>
      <c r="P16" s="1"/>
      <c r="Q16" s="1"/>
      <c r="R16" s="1"/>
    </row>
    <row r="17" spans="2:18" ht="12.75">
      <c r="B17" t="s">
        <v>157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34.10241</v>
      </c>
      <c r="N17" s="1">
        <v>92.47272163</v>
      </c>
      <c r="O17" s="1"/>
      <c r="P17" s="1"/>
      <c r="Q17" s="1"/>
      <c r="R17" s="1"/>
    </row>
    <row r="18" spans="2:18" ht="12.75">
      <c r="B18" s="5" t="s">
        <v>22</v>
      </c>
      <c r="C18" s="6">
        <f>C19+C20+C21</f>
        <v>522.0692254992381</v>
      </c>
      <c r="D18" s="6">
        <f aca="true" t="shared" si="3" ref="D18:O18">D19+D20+D21</f>
        <v>550.702</v>
      </c>
      <c r="E18" s="6">
        <f t="shared" si="3"/>
        <v>597.233</v>
      </c>
      <c r="F18" s="6">
        <f t="shared" si="3"/>
        <v>661.9051999999999</v>
      </c>
      <c r="G18" s="6">
        <f t="shared" si="3"/>
        <v>745.1118299999999</v>
      </c>
      <c r="H18" s="6">
        <f t="shared" si="3"/>
        <v>808.1306</v>
      </c>
      <c r="I18" s="6">
        <f t="shared" si="3"/>
        <v>854.98077</v>
      </c>
      <c r="J18" s="6">
        <f t="shared" si="3"/>
        <v>841.5757600000001</v>
      </c>
      <c r="K18" s="6">
        <f t="shared" si="3"/>
        <v>1219.95514</v>
      </c>
      <c r="L18" s="6">
        <f t="shared" si="3"/>
        <v>1173.37105</v>
      </c>
      <c r="M18" s="6">
        <f t="shared" si="3"/>
        <v>1182.2333900799997</v>
      </c>
      <c r="N18" s="6">
        <f t="shared" si="3"/>
        <v>1117.1454087999998</v>
      </c>
      <c r="O18" s="6">
        <f t="shared" si="3"/>
        <v>0</v>
      </c>
      <c r="P18" s="1"/>
      <c r="Q18" s="1"/>
      <c r="R18" s="1"/>
    </row>
    <row r="19" spans="2:18" ht="12.75">
      <c r="B19" t="s">
        <v>145</v>
      </c>
      <c r="C19" s="1">
        <v>522.0692254992381</v>
      </c>
      <c r="D19" s="1">
        <v>550.702</v>
      </c>
      <c r="E19" s="1">
        <v>597.233</v>
      </c>
      <c r="F19" s="1">
        <v>661.9051999999999</v>
      </c>
      <c r="G19" s="1">
        <v>745.1118299999999</v>
      </c>
      <c r="H19" s="1">
        <v>808.1306</v>
      </c>
      <c r="I19" s="1">
        <v>854.98077</v>
      </c>
      <c r="J19" s="1">
        <v>841.5757600000001</v>
      </c>
      <c r="K19" s="1">
        <v>1219.95514</v>
      </c>
      <c r="L19" s="1">
        <v>1173.37105</v>
      </c>
      <c r="M19" s="1">
        <v>1182.2333900799997</v>
      </c>
      <c r="N19" s="1">
        <v>1117.1454087999998</v>
      </c>
      <c r="O19" s="1"/>
      <c r="P19" s="1"/>
      <c r="Q19" s="1"/>
      <c r="R19" s="1"/>
    </row>
    <row r="20" spans="2:18" ht="12.75">
      <c r="B20" t="s">
        <v>71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2:18" ht="12.75">
      <c r="B21" t="s">
        <v>23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</row>
    <row r="22" spans="13:18" ht="12.75">
      <c r="M22" s="1"/>
      <c r="N22" s="1"/>
      <c r="O22" s="1"/>
      <c r="P22" s="1"/>
      <c r="Q22" s="1"/>
      <c r="R22" s="1"/>
    </row>
    <row r="23" spans="2:18" ht="12.75">
      <c r="B23" s="3" t="s">
        <v>24</v>
      </c>
      <c r="C23" s="4">
        <f>C24+C25+C26</f>
        <v>44.437160871976026</v>
      </c>
      <c r="D23" s="4">
        <f aca="true" t="shared" si="4" ref="D23:K23">D24+D25+D26</f>
        <v>48.52</v>
      </c>
      <c r="E23" s="4">
        <f t="shared" si="4"/>
        <v>50.42078</v>
      </c>
      <c r="F23" s="4">
        <f t="shared" si="4"/>
        <v>53.56674</v>
      </c>
      <c r="G23" s="4">
        <f t="shared" si="4"/>
        <v>59.31662</v>
      </c>
      <c r="H23" s="4">
        <f t="shared" si="4"/>
        <v>62.96856</v>
      </c>
      <c r="I23" s="4">
        <f t="shared" si="4"/>
        <v>70.52864</v>
      </c>
      <c r="J23" s="4">
        <f t="shared" si="4"/>
        <v>72.94481</v>
      </c>
      <c r="K23" s="4">
        <f t="shared" si="4"/>
        <v>83.32635049999999</v>
      </c>
      <c r="L23" s="4">
        <f>L24+L25+L26</f>
        <v>81.74222</v>
      </c>
      <c r="M23" s="4">
        <f>M24+M25+M26</f>
        <v>80.21535473454904</v>
      </c>
      <c r="N23" s="4">
        <f>N24+N25+N26</f>
        <v>83.25145059410976</v>
      </c>
      <c r="O23" s="4">
        <f>O24+O25+O26</f>
        <v>0</v>
      </c>
      <c r="P23" s="1"/>
      <c r="Q23" s="1"/>
      <c r="R23" s="1"/>
    </row>
    <row r="24" spans="2:18" ht="12.75">
      <c r="B24" t="s">
        <v>25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</row>
    <row r="25" spans="2:18" ht="12.75">
      <c r="B25" t="s">
        <v>30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</v>
      </c>
      <c r="I25" s="1">
        <v>24.163689999999995</v>
      </c>
      <c r="J25" s="1">
        <v>23.07009</v>
      </c>
      <c r="K25" s="1">
        <v>33.45163049999999</v>
      </c>
      <c r="L25" s="1">
        <v>32.637179999999994</v>
      </c>
      <c r="M25" s="1">
        <v>30.815254863906354</v>
      </c>
      <c r="N25" s="1">
        <v>27.651512184344522</v>
      </c>
      <c r="O25" s="1"/>
      <c r="P25" s="1"/>
      <c r="Q25" s="1"/>
      <c r="R25" s="1"/>
    </row>
    <row r="26" spans="2:18" ht="12.75">
      <c r="B26" t="s">
        <v>124</v>
      </c>
      <c r="C26" s="1">
        <v>23.569</v>
      </c>
      <c r="D26" s="1">
        <v>26.939</v>
      </c>
      <c r="E26" s="1">
        <v>28.66248</v>
      </c>
      <c r="F26" s="1">
        <v>30.3207</v>
      </c>
      <c r="G26" s="1">
        <v>34.98499</v>
      </c>
      <c r="H26" s="1">
        <v>38.773849999999996</v>
      </c>
      <c r="I26" s="1">
        <v>46.36495</v>
      </c>
      <c r="J26" s="1">
        <v>49.87472</v>
      </c>
      <c r="K26" s="1">
        <v>49.87472</v>
      </c>
      <c r="L26" s="1">
        <v>49.10504</v>
      </c>
      <c r="M26" s="1">
        <v>49.40009987064268</v>
      </c>
      <c r="N26" s="1">
        <v>55.59993840976524</v>
      </c>
      <c r="O26" s="1"/>
      <c r="P26" s="1"/>
      <c r="Q26" s="1"/>
      <c r="R26" s="1"/>
    </row>
    <row r="27" spans="13:18" ht="12.75">
      <c r="M27" s="1"/>
      <c r="N27" s="1"/>
      <c r="O27" s="1"/>
      <c r="P27" s="1"/>
      <c r="Q27" s="1"/>
      <c r="R27" s="1"/>
    </row>
    <row r="28" spans="2:18" ht="12.75">
      <c r="B28" s="3" t="s">
        <v>125</v>
      </c>
      <c r="C28" s="4">
        <f aca="true" t="shared" si="5" ref="C28:N28">SUM(C29:C37)</f>
        <v>2111.6869422480004</v>
      </c>
      <c r="D28" s="4">
        <f t="shared" si="5"/>
        <v>2260.375042712</v>
      </c>
      <c r="E28" s="4">
        <f t="shared" si="5"/>
        <v>2373.0573074</v>
      </c>
      <c r="F28" s="4">
        <f t="shared" si="5"/>
        <v>2619.543386352</v>
      </c>
      <c r="G28" s="4">
        <f t="shared" si="5"/>
        <v>3001.1089037200004</v>
      </c>
      <c r="H28" s="4">
        <f t="shared" si="5"/>
        <v>3224.1045483440002</v>
      </c>
      <c r="I28" s="4">
        <f t="shared" si="5"/>
        <v>2710.605896464</v>
      </c>
      <c r="J28" s="4">
        <f t="shared" si="5"/>
        <v>1988.646515758281</v>
      </c>
      <c r="K28" s="4">
        <f t="shared" si="5"/>
        <v>1982.3172212295601</v>
      </c>
      <c r="L28" s="4">
        <f t="shared" si="5"/>
        <v>2633.975051482721</v>
      </c>
      <c r="M28" s="4">
        <f t="shared" si="5"/>
        <v>2478.5767742122403</v>
      </c>
      <c r="N28" s="4">
        <f t="shared" si="5"/>
        <v>2411.362150767659</v>
      </c>
      <c r="O28" s="1"/>
      <c r="P28" s="1"/>
      <c r="Q28" s="1"/>
      <c r="R28" s="1"/>
    </row>
    <row r="29" spans="2:18" ht="12.75">
      <c r="B29" t="s">
        <v>126</v>
      </c>
      <c r="C29" s="1">
        <v>2111.6869422480004</v>
      </c>
      <c r="D29" s="1">
        <v>2254.799042712</v>
      </c>
      <c r="E29" s="1">
        <v>2319.9133074</v>
      </c>
      <c r="F29" s="1">
        <v>2619.543386352</v>
      </c>
      <c r="G29" s="1">
        <v>2948.42265372</v>
      </c>
      <c r="H29" s="1">
        <v>3166.398748344</v>
      </c>
      <c r="I29" s="1">
        <v>2624.0700464640004</v>
      </c>
      <c r="J29" s="1">
        <v>1856.5972057582812</v>
      </c>
      <c r="K29" s="1">
        <v>160.4899934356913</v>
      </c>
      <c r="L29" s="1">
        <v>140.17819577249182</v>
      </c>
      <c r="M29" s="1">
        <v>48.1377521057137</v>
      </c>
      <c r="N29" s="1">
        <v>9.75486737803277</v>
      </c>
      <c r="O29" s="1"/>
      <c r="P29" s="1"/>
      <c r="Q29" s="1"/>
      <c r="R29" s="1"/>
    </row>
    <row r="30" spans="2:18" ht="12.75">
      <c r="B30" t="s">
        <v>29</v>
      </c>
      <c r="C30" s="1">
        <v>0</v>
      </c>
      <c r="D30" s="1">
        <v>5.576</v>
      </c>
      <c r="E30" s="1">
        <v>53.144</v>
      </c>
      <c r="F30" s="1">
        <v>0</v>
      </c>
      <c r="G30" s="1">
        <v>0</v>
      </c>
      <c r="H30" s="1">
        <v>0</v>
      </c>
      <c r="I30" s="1">
        <v>28.77125</v>
      </c>
      <c r="J30" s="1">
        <v>27.63475</v>
      </c>
      <c r="M30" s="1"/>
      <c r="N30" s="1"/>
      <c r="O30" s="1"/>
      <c r="P30" s="1"/>
      <c r="Q30" s="1"/>
      <c r="R30" s="1"/>
    </row>
    <row r="31" spans="2:18" ht="12.75">
      <c r="B31" t="s">
        <v>98</v>
      </c>
      <c r="C31" s="1"/>
      <c r="D31" s="1"/>
      <c r="E31" s="1"/>
      <c r="F31" s="1"/>
      <c r="G31" s="1">
        <v>52.68625</v>
      </c>
      <c r="H31" s="1">
        <v>57.7058</v>
      </c>
      <c r="I31" s="1">
        <v>57.7646</v>
      </c>
      <c r="J31" s="1">
        <v>57.897800000000004</v>
      </c>
      <c r="M31" s="1"/>
      <c r="N31" s="1"/>
      <c r="O31" s="1"/>
      <c r="P31" s="1"/>
      <c r="Q31" s="1"/>
      <c r="R31" s="1"/>
    </row>
    <row r="32" spans="2:18" ht="12.75">
      <c r="B32" t="s">
        <v>150</v>
      </c>
      <c r="C32" s="1"/>
      <c r="D32" s="1"/>
      <c r="E32" s="1"/>
      <c r="F32" s="1"/>
      <c r="G32" s="1"/>
      <c r="H32" s="1"/>
      <c r="I32" s="1"/>
      <c r="J32" s="1">
        <v>46.51676</v>
      </c>
      <c r="M32" s="1"/>
      <c r="N32" s="1"/>
      <c r="O32" s="1"/>
      <c r="P32" s="1"/>
      <c r="Q32" s="1"/>
      <c r="R32" s="1"/>
    </row>
    <row r="33" spans="2:18" ht="12.75">
      <c r="B33" t="s">
        <v>151</v>
      </c>
      <c r="K33" s="1">
        <v>1752.627312624671</v>
      </c>
      <c r="L33" s="1">
        <v>2305.9036547949927</v>
      </c>
      <c r="M33" s="1">
        <v>2263.9786943372924</v>
      </c>
      <c r="N33" s="1">
        <v>2207.198784053974</v>
      </c>
      <c r="O33" s="1"/>
      <c r="P33" s="1"/>
      <c r="Q33" s="1"/>
      <c r="R33" s="1"/>
    </row>
    <row r="34" spans="2:18" ht="12.75">
      <c r="B34" t="s">
        <v>152</v>
      </c>
      <c r="K34" s="1">
        <v>69.19991516919768</v>
      </c>
      <c r="L34" s="1">
        <v>115.35370091523635</v>
      </c>
      <c r="M34" s="1">
        <v>105.18705691656045</v>
      </c>
      <c r="N34" s="1">
        <v>194.40849933565187</v>
      </c>
      <c r="O34" s="1"/>
      <c r="P34" s="1"/>
      <c r="Q34" s="1"/>
      <c r="R34" s="1"/>
    </row>
    <row r="35" spans="2:18" ht="12.75">
      <c r="B35" t="s">
        <v>59</v>
      </c>
      <c r="K35" s="1"/>
      <c r="L35" s="1">
        <v>72.5395</v>
      </c>
      <c r="M35" s="1">
        <v>61.273270852673875</v>
      </c>
      <c r="N35" s="1">
        <v>0</v>
      </c>
      <c r="O35" s="1"/>
      <c r="P35" s="1"/>
      <c r="Q35" s="1"/>
      <c r="R35" s="1"/>
    </row>
    <row r="36" spans="2:18" ht="12.75">
      <c r="B36" t="s">
        <v>60</v>
      </c>
      <c r="K36" s="1"/>
      <c r="M36" s="1"/>
      <c r="N36" s="1"/>
      <c r="O36" s="1"/>
      <c r="P36" s="1"/>
      <c r="Q36" s="1"/>
      <c r="R36" s="1"/>
    </row>
    <row r="37" spans="2:18" ht="12.75">
      <c r="B37" t="s">
        <v>61</v>
      </c>
      <c r="K37" s="1"/>
      <c r="M37" s="1"/>
      <c r="N37" s="1"/>
      <c r="O37" s="1"/>
      <c r="P37" s="1"/>
      <c r="Q37" s="1"/>
      <c r="R37" s="1"/>
    </row>
    <row r="38" spans="13:18" ht="12.75">
      <c r="M38" s="1"/>
      <c r="N38" s="1"/>
      <c r="O38" s="1"/>
      <c r="P38" s="1"/>
      <c r="Q38" s="1"/>
      <c r="R38" s="1"/>
    </row>
    <row r="39" spans="1:18" ht="12.75">
      <c r="A39" s="7"/>
      <c r="B39" s="7" t="s">
        <v>133</v>
      </c>
      <c r="C39" s="8">
        <f aca="true" t="shared" si="6" ref="C39:N39">C9+C23+C28</f>
        <v>3597.508259645193</v>
      </c>
      <c r="D39" s="8">
        <f t="shared" si="6"/>
        <v>3897.6092045844634</v>
      </c>
      <c r="E39" s="8">
        <f t="shared" si="6"/>
        <v>4236.398957909824</v>
      </c>
      <c r="F39" s="8">
        <f t="shared" si="6"/>
        <v>4661.417306306417</v>
      </c>
      <c r="G39" s="8">
        <f t="shared" si="6"/>
        <v>5252.5259816507505</v>
      </c>
      <c r="H39" s="8">
        <f t="shared" si="6"/>
        <v>5525.256025624916</v>
      </c>
      <c r="I39" s="8">
        <f t="shared" si="6"/>
        <v>4728.095183432884</v>
      </c>
      <c r="J39" s="8">
        <f t="shared" si="6"/>
        <v>3741.6672312155915</v>
      </c>
      <c r="K39" s="8">
        <f t="shared" si="6"/>
        <v>4124.09885718687</v>
      </c>
      <c r="L39" s="8">
        <f t="shared" si="6"/>
        <v>4844.343399074512</v>
      </c>
      <c r="M39" s="8">
        <f t="shared" si="6"/>
        <v>4666.348819578452</v>
      </c>
      <c r="N39" s="8">
        <f t="shared" si="6"/>
        <v>4539.937096420264</v>
      </c>
      <c r="O39" s="1"/>
      <c r="P39" s="1"/>
      <c r="Q39" s="1"/>
      <c r="R39" s="1"/>
    </row>
    <row r="40" spans="13:18" ht="12.75">
      <c r="M40" s="1"/>
      <c r="N40" s="1"/>
      <c r="O40" s="1"/>
      <c r="P40" s="1"/>
      <c r="Q40" s="1"/>
      <c r="R40" s="1"/>
    </row>
    <row r="41" spans="2:18" ht="12.75">
      <c r="B41" t="s">
        <v>121</v>
      </c>
      <c r="C41" s="1">
        <v>95.0503346635794</v>
      </c>
      <c r="D41" s="1">
        <v>165.3427065357605</v>
      </c>
      <c r="E41" s="1">
        <v>149.65287821051592</v>
      </c>
      <c r="F41" s="1">
        <v>207.87299722757265</v>
      </c>
      <c r="G41" s="1">
        <v>427.3762369162533</v>
      </c>
      <c r="H41" s="1">
        <v>445.53921054570907</v>
      </c>
      <c r="I41" s="1">
        <v>-322.6422752120818</v>
      </c>
      <c r="J41" s="1">
        <v>-1168.300200250404</v>
      </c>
      <c r="K41" s="1">
        <v>-1055.619226192505</v>
      </c>
      <c r="L41" s="1">
        <v>-44.002743972863406</v>
      </c>
      <c r="M41" s="1">
        <v>75.90480390302038</v>
      </c>
      <c r="N41" s="1">
        <v>136.5296692887998</v>
      </c>
      <c r="O41" s="1"/>
      <c r="P41" s="1"/>
      <c r="Q41" s="1"/>
      <c r="R41" s="1"/>
    </row>
    <row r="42" spans="2:18" ht="12.75">
      <c r="B42" t="s">
        <v>122</v>
      </c>
      <c r="C42" s="1">
        <v>73.28935195026489</v>
      </c>
      <c r="D42" s="1">
        <v>32.504898809808786</v>
      </c>
      <c r="E42" s="1">
        <v>95.0503346635794</v>
      </c>
      <c r="F42" s="1">
        <v>165.3427065357605</v>
      </c>
      <c r="G42" s="1">
        <v>149.65287821051592</v>
      </c>
      <c r="H42" s="1">
        <v>207.87299722757265</v>
      </c>
      <c r="I42" s="1">
        <v>427.3762369162533</v>
      </c>
      <c r="J42" s="1">
        <v>445.53921054570907</v>
      </c>
      <c r="K42" s="1">
        <v>447.0858982144454</v>
      </c>
      <c r="L42" s="1">
        <v>0</v>
      </c>
      <c r="M42" s="1">
        <v>-65.1244663712969</v>
      </c>
      <c r="N42" s="1">
        <v>-173.75645601823533</v>
      </c>
      <c r="O42" s="1"/>
      <c r="P42" s="1"/>
      <c r="Q42" s="1"/>
      <c r="R42" s="1"/>
    </row>
    <row r="43" spans="2:18" ht="12.75">
      <c r="B43" t="s">
        <v>116</v>
      </c>
      <c r="C43" s="1">
        <v>30.11523</v>
      </c>
      <c r="D43" s="1">
        <v>31.91451</v>
      </c>
      <c r="E43" s="1">
        <v>38.60428</v>
      </c>
      <c r="F43" s="1">
        <v>53.36116</v>
      </c>
      <c r="G43" s="1">
        <v>53.19712</v>
      </c>
      <c r="H43" s="1">
        <v>23.52714</v>
      </c>
      <c r="I43" s="1">
        <v>-55.88097926</v>
      </c>
      <c r="J43" s="1">
        <v>-43.400981948</v>
      </c>
      <c r="K43" s="1">
        <v>-43.400981948</v>
      </c>
      <c r="L43" s="1">
        <v>35.0463587367138</v>
      </c>
      <c r="M43" s="1">
        <v>4.54103594999999</v>
      </c>
      <c r="N43" s="23">
        <v>-69.3981611567138</v>
      </c>
      <c r="O43" s="1"/>
      <c r="P43" s="1"/>
      <c r="Q43" s="1"/>
      <c r="R43" s="1"/>
    </row>
    <row r="44" spans="2:18" ht="12.75">
      <c r="B44" s="3" t="s">
        <v>20</v>
      </c>
      <c r="C44" s="4">
        <f>C39-C41+C42+C43</f>
        <v>3605.862506931878</v>
      </c>
      <c r="D44" s="4">
        <f aca="true" t="shared" si="7" ref="D44:N44">D39-D41+D42+D43</f>
        <v>3796.6859068585118</v>
      </c>
      <c r="E44" s="4">
        <f t="shared" si="7"/>
        <v>4220.400694362887</v>
      </c>
      <c r="F44" s="4">
        <f t="shared" si="7"/>
        <v>4672.248175614606</v>
      </c>
      <c r="G44" s="4">
        <f t="shared" si="7"/>
        <v>5027.999742945013</v>
      </c>
      <c r="H44" s="4">
        <f t="shared" si="7"/>
        <v>5311.116952306779</v>
      </c>
      <c r="I44" s="4">
        <f t="shared" si="7"/>
        <v>5422.23271630122</v>
      </c>
      <c r="J44" s="4">
        <f t="shared" si="7"/>
        <v>5312.105660063705</v>
      </c>
      <c r="K44" s="4">
        <f t="shared" si="7"/>
        <v>5583.402999645821</v>
      </c>
      <c r="L44" s="4">
        <f t="shared" si="7"/>
        <v>4923.392501784089</v>
      </c>
      <c r="M44" s="4">
        <f t="shared" si="7"/>
        <v>4529.860585254135</v>
      </c>
      <c r="N44" s="4">
        <f t="shared" si="7"/>
        <v>4160.252809956515</v>
      </c>
      <c r="O44" s="1"/>
      <c r="P44" s="1"/>
      <c r="Q44" s="1"/>
      <c r="R44" s="1"/>
    </row>
    <row r="45" spans="13:18" ht="12.75">
      <c r="M45" s="1"/>
      <c r="N45" s="1"/>
      <c r="O45" s="1"/>
      <c r="P45" s="1"/>
      <c r="Q45" s="1"/>
      <c r="R45" s="1"/>
    </row>
    <row r="46" spans="1:18" ht="12.75">
      <c r="A46" s="3"/>
      <c r="B46" s="3" t="s">
        <v>144</v>
      </c>
      <c r="C46" s="4">
        <f>C47+C48+C49</f>
        <v>167.08708775199958</v>
      </c>
      <c r="D46" s="4">
        <f aca="true" t="shared" si="8" ref="D46:K46">D47+D48+D49</f>
        <v>178.9551972880001</v>
      </c>
      <c r="E46" s="4">
        <f t="shared" si="8"/>
        <v>184.12538259999985</v>
      </c>
      <c r="F46" s="4">
        <f t="shared" si="8"/>
        <v>208.88787364799978</v>
      </c>
      <c r="G46" s="4">
        <f t="shared" si="8"/>
        <v>235.44308627999996</v>
      </c>
      <c r="H46" s="4">
        <f t="shared" si="8"/>
        <v>252.93865165599982</v>
      </c>
      <c r="I46" s="4">
        <f t="shared" si="8"/>
        <v>209.61628353599963</v>
      </c>
      <c r="J46" s="4">
        <f t="shared" si="8"/>
        <v>148.34115424171887</v>
      </c>
      <c r="K46" s="4">
        <f t="shared" si="8"/>
        <v>143.26227</v>
      </c>
      <c r="L46" s="4">
        <f>L47+L48+L49</f>
        <v>243.54115282</v>
      </c>
      <c r="M46" s="4">
        <f>M47+M48+M49</f>
        <v>239.53022101126933</v>
      </c>
      <c r="N46" s="4">
        <f>N47+N48+N49</f>
        <v>229.708642701476</v>
      </c>
      <c r="O46" s="1"/>
      <c r="P46" s="1"/>
      <c r="Q46" s="1"/>
      <c r="R46" s="1"/>
    </row>
    <row r="47" spans="2:18" ht="12.75">
      <c r="B47" t="s">
        <v>50</v>
      </c>
      <c r="C47" s="1">
        <v>166.9780577519996</v>
      </c>
      <c r="D47" s="1">
        <v>178.6359572880001</v>
      </c>
      <c r="E47" s="1">
        <v>183.79428259999986</v>
      </c>
      <c r="F47" s="1">
        <v>207.53236364799977</v>
      </c>
      <c r="G47" s="1">
        <v>235.27666627999997</v>
      </c>
      <c r="H47" s="1">
        <v>252.93865165599982</v>
      </c>
      <c r="I47" s="1">
        <v>209.61628353599963</v>
      </c>
      <c r="J47" s="1">
        <v>148.34115424171887</v>
      </c>
      <c r="K47" s="1">
        <v>143.26227</v>
      </c>
      <c r="L47" s="1">
        <v>227.44077000000001</v>
      </c>
      <c r="M47" s="1">
        <v>239.50616539126932</v>
      </c>
      <c r="N47" s="1">
        <v>229.708642701476</v>
      </c>
      <c r="O47" s="1"/>
      <c r="P47" s="1"/>
      <c r="Q47" s="1"/>
      <c r="R47" s="1"/>
    </row>
    <row r="48" spans="2:18" ht="12.75">
      <c r="B48" t="s">
        <v>64</v>
      </c>
      <c r="K48" s="1"/>
      <c r="M48" s="1"/>
      <c r="N48" s="1"/>
      <c r="O48" s="1"/>
      <c r="P48" s="1"/>
      <c r="Q48" s="1"/>
      <c r="R48" s="1"/>
    </row>
    <row r="49" spans="2:18" ht="12.75">
      <c r="B49" t="s">
        <v>146</v>
      </c>
      <c r="C49" s="11">
        <v>0.10903</v>
      </c>
      <c r="D49" s="11">
        <v>0.31924</v>
      </c>
      <c r="E49" s="11">
        <v>0.3311</v>
      </c>
      <c r="F49" s="11">
        <v>1.35551</v>
      </c>
      <c r="G49" s="11">
        <v>0.16642</v>
      </c>
      <c r="H49" s="11"/>
      <c r="I49" s="11"/>
      <c r="J49" s="11"/>
      <c r="L49" s="18">
        <v>16.10038282</v>
      </c>
      <c r="M49" s="24">
        <v>0.02405562</v>
      </c>
      <c r="N49" s="1"/>
      <c r="O49" s="1"/>
      <c r="P49" s="1"/>
      <c r="Q49" s="1"/>
      <c r="R49" s="1"/>
    </row>
    <row r="50" spans="2:18" ht="12.75">
      <c r="B50" t="s">
        <v>149</v>
      </c>
      <c r="C50" s="11">
        <v>5.22437</v>
      </c>
      <c r="D50" s="11">
        <v>5.35684</v>
      </c>
      <c r="E50" s="11">
        <v>5.54968</v>
      </c>
      <c r="F50" s="11">
        <v>5.56233</v>
      </c>
      <c r="G50" s="11">
        <v>5.31988</v>
      </c>
      <c r="H50" s="11">
        <v>5.48851</v>
      </c>
      <c r="I50" s="11">
        <v>5.87938</v>
      </c>
      <c r="J50" s="11">
        <v>5.9224499999999995</v>
      </c>
      <c r="M50" s="1"/>
      <c r="N50" s="1"/>
      <c r="O50" s="1"/>
      <c r="P50" s="1"/>
      <c r="Q50" s="1"/>
      <c r="R50" s="1"/>
    </row>
    <row r="51" spans="13:18" ht="12.75">
      <c r="M51" s="1"/>
      <c r="N51" s="1"/>
      <c r="O51" s="1"/>
      <c r="P51" s="1"/>
      <c r="Q51" s="1"/>
      <c r="R51" s="1"/>
    </row>
    <row r="52" spans="2:18" ht="12.75">
      <c r="B52" s="3" t="s">
        <v>55</v>
      </c>
      <c r="M52" s="1"/>
      <c r="N52" s="1"/>
      <c r="O52" s="1"/>
      <c r="P52" s="1"/>
      <c r="Q52" s="1"/>
      <c r="R52" s="1"/>
    </row>
    <row r="53" spans="2:18" ht="12.75">
      <c r="B53" t="s">
        <v>56</v>
      </c>
      <c r="C53" s="1">
        <v>522.069</v>
      </c>
      <c r="D53" s="1">
        <v>549.362</v>
      </c>
      <c r="E53" s="1">
        <v>586.58943</v>
      </c>
      <c r="F53" s="1">
        <v>649.51976</v>
      </c>
      <c r="G53" s="1">
        <v>739.88867</v>
      </c>
      <c r="H53" s="1">
        <v>773.42655</v>
      </c>
      <c r="I53" s="1">
        <v>814.39721</v>
      </c>
      <c r="J53" s="1">
        <v>801.51341</v>
      </c>
      <c r="K53" s="1">
        <v>1179.89279</v>
      </c>
      <c r="L53" s="1">
        <v>1131.78749</v>
      </c>
      <c r="M53" s="1">
        <v>1136.79400008</v>
      </c>
      <c r="N53" s="1">
        <v>1082.39978618</v>
      </c>
      <c r="O53" s="1"/>
      <c r="P53" s="1"/>
      <c r="Q53" s="1"/>
      <c r="R53" s="1"/>
    </row>
    <row r="54" spans="2:18" ht="12.75">
      <c r="B54" t="s">
        <v>57</v>
      </c>
      <c r="C54" s="1">
        <v>20.267</v>
      </c>
      <c r="D54" s="1">
        <v>27.223</v>
      </c>
      <c r="E54" s="1">
        <v>32.859</v>
      </c>
      <c r="F54" s="1">
        <v>41.504</v>
      </c>
      <c r="G54" s="1">
        <v>50.729</v>
      </c>
      <c r="H54" s="1">
        <v>54.413</v>
      </c>
      <c r="I54" s="1">
        <v>52.339</v>
      </c>
      <c r="J54" s="1">
        <v>44.265</v>
      </c>
      <c r="K54" s="1">
        <v>44.265</v>
      </c>
      <c r="L54" s="1">
        <v>47.427</v>
      </c>
      <c r="M54" s="1">
        <v>37.338</v>
      </c>
      <c r="N54" s="1">
        <v>34.762</v>
      </c>
      <c r="O54" s="1"/>
      <c r="P54" s="1"/>
      <c r="Q54" s="1"/>
      <c r="R54" s="1"/>
    </row>
    <row r="55" spans="2:18" ht="12.75">
      <c r="B55" t="s">
        <v>58</v>
      </c>
      <c r="C55" s="1">
        <v>227.872</v>
      </c>
      <c r="D55" s="1">
        <v>271.23</v>
      </c>
      <c r="E55" s="1">
        <v>350.807</v>
      </c>
      <c r="F55" s="1">
        <v>490.747</v>
      </c>
      <c r="G55" s="1">
        <v>573.57</v>
      </c>
      <c r="H55" s="1">
        <v>552.256</v>
      </c>
      <c r="I55" s="1">
        <v>333.498</v>
      </c>
      <c r="J55" s="1">
        <v>259.573</v>
      </c>
      <c r="K55" s="1">
        <v>259.573</v>
      </c>
      <c r="L55" s="1">
        <v>254.637</v>
      </c>
      <c r="M55" s="1">
        <v>222.988</v>
      </c>
      <c r="N55" s="1">
        <v>207.103</v>
      </c>
      <c r="O55" s="1"/>
      <c r="P55" s="1"/>
      <c r="Q55" s="1"/>
      <c r="R55" s="1"/>
    </row>
    <row r="56" spans="2:18" ht="12.75">
      <c r="B56" t="s">
        <v>70</v>
      </c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</row>
    <row r="57" spans="2:18" ht="12.75">
      <c r="B57" t="s">
        <v>52</v>
      </c>
      <c r="C57" s="1">
        <v>105.828</v>
      </c>
      <c r="D57" s="1">
        <v>104.477</v>
      </c>
      <c r="E57" s="1">
        <v>103.816</v>
      </c>
      <c r="F57" s="1">
        <v>107.21</v>
      </c>
      <c r="G57" s="1">
        <v>107.914</v>
      </c>
      <c r="H57" s="1">
        <v>111.541</v>
      </c>
      <c r="I57" s="1">
        <v>105.143</v>
      </c>
      <c r="J57" s="1">
        <v>93.12</v>
      </c>
      <c r="K57" s="1">
        <v>93.12</v>
      </c>
      <c r="L57" s="1">
        <v>86.466</v>
      </c>
      <c r="M57" s="1">
        <v>73.668</v>
      </c>
      <c r="N57" s="1">
        <v>62.027</v>
      </c>
      <c r="O57" s="1"/>
      <c r="P57" s="1"/>
      <c r="Q57" s="1"/>
      <c r="R57" s="1"/>
    </row>
    <row r="58" spans="2:18" ht="12.75">
      <c r="B58" s="16" t="s">
        <v>72</v>
      </c>
      <c r="M58" s="1"/>
      <c r="N58" s="1"/>
      <c r="O58" s="1"/>
      <c r="P58" s="1"/>
      <c r="Q58" s="1"/>
      <c r="R58" s="1"/>
    </row>
    <row r="59" spans="2:18" ht="12.75">
      <c r="B59" s="16"/>
      <c r="M59" s="1"/>
      <c r="N59" s="1"/>
      <c r="O59" s="1"/>
      <c r="P59" s="1"/>
      <c r="Q59" s="1"/>
      <c r="R59" s="1"/>
    </row>
    <row r="60" spans="2:18" ht="12.75">
      <c r="B60" s="3" t="s">
        <v>0</v>
      </c>
      <c r="C60" s="4">
        <v>350.29</v>
      </c>
      <c r="D60" s="4">
        <v>374.03</v>
      </c>
      <c r="E60" s="4">
        <v>384.831</v>
      </c>
      <c r="F60" s="4">
        <v>434.53412</v>
      </c>
      <c r="G60" s="4">
        <v>489.08915</v>
      </c>
      <c r="H60" s="4">
        <v>525.24738</v>
      </c>
      <c r="I60" s="4">
        <v>435.28501</v>
      </c>
      <c r="J60" s="4">
        <v>307.98032</v>
      </c>
      <c r="K60" s="4">
        <v>409.04458</v>
      </c>
      <c r="L60" s="4">
        <v>511.59509</v>
      </c>
      <c r="M60" s="4">
        <v>495.19150133975</v>
      </c>
      <c r="N60" s="4">
        <v>473.14623964943013</v>
      </c>
      <c r="O60" s="4"/>
      <c r="P60" s="4"/>
      <c r="Q60" s="4"/>
      <c r="R60" s="4"/>
    </row>
    <row r="61" spans="13:18" ht="12.75">
      <c r="M61" s="1"/>
      <c r="N61" s="1"/>
      <c r="O61" s="1"/>
      <c r="P61" s="1"/>
      <c r="Q61" s="1"/>
      <c r="R61" s="1"/>
    </row>
    <row r="62" spans="2:18" ht="12.75">
      <c r="B62" s="7" t="s">
        <v>1</v>
      </c>
      <c r="M62" s="1"/>
      <c r="N62" s="1"/>
      <c r="O62" s="1"/>
      <c r="P62" s="1"/>
      <c r="Q62" s="1"/>
      <c r="R62" s="1"/>
    </row>
    <row r="63" spans="2:18" ht="12.75">
      <c r="B63" t="s">
        <v>143</v>
      </c>
      <c r="C63" s="1">
        <v>29458.652442311235</v>
      </c>
      <c r="D63" s="1">
        <v>31730.003433940397</v>
      </c>
      <c r="E63" s="1">
        <v>33730.500126159364</v>
      </c>
      <c r="F63" s="1">
        <v>36142.17745985887</v>
      </c>
      <c r="G63" s="1">
        <v>38700.0599918604</v>
      </c>
      <c r="H63" s="1">
        <v>41080.75461230937</v>
      </c>
      <c r="I63" s="1">
        <v>42187.21300000005</v>
      </c>
      <c r="J63" s="1">
        <v>40381.355</v>
      </c>
      <c r="K63" s="1">
        <v>40381.355</v>
      </c>
      <c r="L63" s="1">
        <v>40477.808</v>
      </c>
      <c r="M63" s="1">
        <v>40717.748</v>
      </c>
      <c r="N63" s="1">
        <v>40171.597</v>
      </c>
      <c r="O63" s="1"/>
      <c r="P63" s="1"/>
      <c r="Q63" s="1"/>
      <c r="R63" s="1"/>
    </row>
    <row r="64" spans="2:18" ht="12.75">
      <c r="B64" t="s">
        <v>123</v>
      </c>
      <c r="C64" s="17">
        <v>0.8029211735620507</v>
      </c>
      <c r="D64" s="17">
        <v>0.8369278835107293</v>
      </c>
      <c r="E64" s="17">
        <v>0.8704825296003351</v>
      </c>
      <c r="F64" s="17">
        <v>0.9077550705292464</v>
      </c>
      <c r="G64" s="17">
        <v>0.9453160826496954</v>
      </c>
      <c r="H64" s="17">
        <v>0.9766333536475144</v>
      </c>
      <c r="I64" s="17">
        <v>1</v>
      </c>
      <c r="J64" s="17">
        <v>1.0009617469220755</v>
      </c>
      <c r="K64" s="17">
        <v>1.0009617469220755</v>
      </c>
      <c r="L64" s="25">
        <v>1.0015569065037808</v>
      </c>
      <c r="M64" s="25">
        <v>0.9918938962126285</v>
      </c>
      <c r="N64" s="25">
        <v>0.9920162984669302</v>
      </c>
      <c r="O64" s="1"/>
      <c r="P64" s="1"/>
      <c r="Q64" s="1"/>
      <c r="R64" s="1"/>
    </row>
    <row r="65" spans="2:18" ht="12.75">
      <c r="B65" t="s">
        <v>76</v>
      </c>
      <c r="C65" s="1">
        <f>C63/C64</f>
        <v>36689.345619846994</v>
      </c>
      <c r="D65" s="1">
        <f aca="true" t="shared" si="9" ref="D65:N65">D63/D64</f>
        <v>37912.47018899643</v>
      </c>
      <c r="E65" s="1">
        <f t="shared" si="9"/>
        <v>38749.19826552528</v>
      </c>
      <c r="F65" s="1">
        <f t="shared" si="9"/>
        <v>39814.90011263388</v>
      </c>
      <c r="G65" s="1">
        <f t="shared" si="9"/>
        <v>40938.751283470374</v>
      </c>
      <c r="H65" s="1">
        <f t="shared" si="9"/>
        <v>42063.64083192698</v>
      </c>
      <c r="I65" s="1">
        <f t="shared" si="9"/>
        <v>42187.21300000005</v>
      </c>
      <c r="J65" s="1">
        <f t="shared" si="9"/>
        <v>40342.555671254515</v>
      </c>
      <c r="K65" s="1">
        <f t="shared" si="9"/>
        <v>40342.555671254515</v>
      </c>
      <c r="L65" s="1">
        <f t="shared" si="9"/>
        <v>40414.885801446166</v>
      </c>
      <c r="M65" s="1">
        <f t="shared" si="9"/>
        <v>41050.50767574387</v>
      </c>
      <c r="N65" s="1">
        <f t="shared" si="9"/>
        <v>40494.89616459075</v>
      </c>
      <c r="O65" s="1"/>
      <c r="P65" s="1"/>
      <c r="Q65" s="1"/>
      <c r="R65" s="1"/>
    </row>
    <row r="66" spans="2:18" ht="12.75">
      <c r="B66" t="s">
        <v>131</v>
      </c>
      <c r="C66" s="1">
        <v>1843755</v>
      </c>
      <c r="D66" s="1">
        <v>1894868</v>
      </c>
      <c r="E66" s="1">
        <v>1915540</v>
      </c>
      <c r="F66" s="1">
        <v>1968280</v>
      </c>
      <c r="G66" s="1">
        <v>1995833</v>
      </c>
      <c r="H66" s="1">
        <v>2025951</v>
      </c>
      <c r="I66" s="1">
        <v>2075968</v>
      </c>
      <c r="J66" s="1">
        <v>2103992</v>
      </c>
      <c r="K66" s="1">
        <v>2103992</v>
      </c>
      <c r="L66" s="1">
        <v>2118519</v>
      </c>
      <c r="M66" s="1">
        <v>2126769</v>
      </c>
      <c r="N66" s="1">
        <v>2118344</v>
      </c>
      <c r="O66" s="1"/>
      <c r="P66" s="1"/>
      <c r="Q66" s="1"/>
      <c r="R66" s="1"/>
    </row>
    <row r="67" spans="2:18" ht="12.75">
      <c r="B67" t="s">
        <v>66</v>
      </c>
      <c r="C67" s="1">
        <v>1919377.3313597192</v>
      </c>
      <c r="D67" s="1">
        <v>1973151.1126448147</v>
      </c>
      <c r="E67" s="1">
        <v>1996115.1792686046</v>
      </c>
      <c r="F67" s="1">
        <v>2053310.2174049092</v>
      </c>
      <c r="G67" s="1">
        <v>2084042.1823510814</v>
      </c>
      <c r="H67" s="1">
        <v>2116943.826708545</v>
      </c>
      <c r="I67" s="1">
        <v>2173694.1415787134</v>
      </c>
      <c r="J67" s="1">
        <v>2206482.664785889</v>
      </c>
      <c r="K67" s="1">
        <v>2206482.664785889</v>
      </c>
      <c r="L67" s="1"/>
      <c r="M67" s="1"/>
      <c r="N67" s="1"/>
      <c r="O67" s="1"/>
      <c r="P67" s="1"/>
      <c r="Q67" s="1"/>
      <c r="R67" s="1"/>
    </row>
    <row r="68" spans="2:18" ht="12.75">
      <c r="B68" t="s">
        <v>67</v>
      </c>
      <c r="C68" s="1">
        <v>1913572.395398602</v>
      </c>
      <c r="D68" s="1">
        <v>1967442.225498782</v>
      </c>
      <c r="E68" s="1">
        <v>1985496.404127703</v>
      </c>
      <c r="F68" s="1">
        <v>2036307.199916819</v>
      </c>
      <c r="G68" s="1">
        <v>2062267.9427446919</v>
      </c>
      <c r="H68" s="1">
        <v>2093064.3434689837</v>
      </c>
      <c r="I68" s="1">
        <v>2148675.735624999</v>
      </c>
      <c r="J68" s="1">
        <v>2177855.5714531383</v>
      </c>
      <c r="K68" s="1">
        <v>2177855.5714531383</v>
      </c>
      <c r="L68" s="1">
        <v>2192892.8157838453</v>
      </c>
      <c r="M68" s="1">
        <v>2201290.5080956924</v>
      </c>
      <c r="N68" s="1">
        <v>2197223.239802456</v>
      </c>
      <c r="O68" s="1"/>
      <c r="P68" s="1"/>
      <c r="Q68" s="1"/>
      <c r="R68" s="1"/>
    </row>
    <row r="69" spans="13:18" ht="12.75">
      <c r="M69" s="1"/>
      <c r="N69" s="1"/>
      <c r="O69" s="1"/>
      <c r="P69" s="1"/>
      <c r="Q69" s="1"/>
      <c r="R69" s="1"/>
    </row>
    <row r="70" spans="2:18" ht="12.75">
      <c r="B70" s="7" t="s">
        <v>68</v>
      </c>
      <c r="M70" s="1"/>
      <c r="N70" s="1"/>
      <c r="O70" s="1"/>
      <c r="P70" s="1"/>
      <c r="Q70" s="1"/>
      <c r="R70" s="1"/>
    </row>
    <row r="71" spans="2:18" ht="12.75">
      <c r="B71" t="s">
        <v>80</v>
      </c>
      <c r="C71" s="9">
        <f aca="true" t="shared" si="10" ref="C71:L71">C39/C63</f>
        <v>0.12212059824155838</v>
      </c>
      <c r="D71" s="9">
        <f t="shared" si="10"/>
        <v>0.12283670919541524</v>
      </c>
      <c r="E71" s="9">
        <f t="shared" si="10"/>
        <v>0.1255954979044122</v>
      </c>
      <c r="F71" s="9">
        <f t="shared" si="10"/>
        <v>0.12897444575616943</v>
      </c>
      <c r="G71" s="9">
        <f t="shared" si="10"/>
        <v>0.13572397517614934</v>
      </c>
      <c r="H71" s="9">
        <f t="shared" si="10"/>
        <v>0.1344974326243106</v>
      </c>
      <c r="I71" s="9">
        <f t="shared" si="10"/>
        <v>0.11207412974715536</v>
      </c>
      <c r="J71" s="9">
        <f t="shared" si="10"/>
        <v>0.09265828824257114</v>
      </c>
      <c r="K71" s="9">
        <f t="shared" si="10"/>
        <v>0.10212878832785253</v>
      </c>
      <c r="L71" s="14">
        <f t="shared" si="10"/>
        <v>0.11967899544052663</v>
      </c>
      <c r="M71" s="14">
        <f>M39/M63</f>
        <v>0.11460233064899493</v>
      </c>
      <c r="N71" s="14">
        <f>N39/N63</f>
        <v>0.11301360751030795</v>
      </c>
      <c r="O71" s="1"/>
      <c r="P71" s="1"/>
      <c r="Q71" s="1"/>
      <c r="R71" s="1"/>
    </row>
    <row r="72" spans="2:18" ht="12.75">
      <c r="B72" t="s">
        <v>134</v>
      </c>
      <c r="C72" s="9">
        <f aca="true" t="shared" si="11" ref="C72:L72">C44/C63</f>
        <v>0.12240419055125569</v>
      </c>
      <c r="D72" s="9">
        <f t="shared" si="11"/>
        <v>0.11965601941275994</v>
      </c>
      <c r="E72" s="9">
        <f t="shared" si="11"/>
        <v>0.12512120124450204</v>
      </c>
      <c r="F72" s="9">
        <f t="shared" si="11"/>
        <v>0.1292741197124555</v>
      </c>
      <c r="G72" s="9">
        <f t="shared" si="11"/>
        <v>0.12992227257535333</v>
      </c>
      <c r="H72" s="9">
        <f t="shared" si="11"/>
        <v>0.1292847953361442</v>
      </c>
      <c r="I72" s="9">
        <f t="shared" si="11"/>
        <v>0.128527872090086</v>
      </c>
      <c r="J72" s="9">
        <f t="shared" si="11"/>
        <v>0.1315484747865371</v>
      </c>
      <c r="K72" s="9">
        <f t="shared" si="11"/>
        <v>0.13826685606874314</v>
      </c>
      <c r="L72" s="14">
        <f t="shared" si="11"/>
        <v>0.12163189522970437</v>
      </c>
      <c r="M72" s="14">
        <f>M44/M63</f>
        <v>0.1112502731058244</v>
      </c>
      <c r="N72" s="14">
        <f>N44/N63</f>
        <v>0.10356204683514363</v>
      </c>
      <c r="O72" s="1"/>
      <c r="P72" s="1"/>
      <c r="Q72" s="1"/>
      <c r="R72" s="1"/>
    </row>
    <row r="73" spans="2:18" ht="12.75">
      <c r="B73" t="s">
        <v>8</v>
      </c>
      <c r="C73" s="1">
        <f>C39/C64</f>
        <v>4480.524836187014</v>
      </c>
      <c r="D73" s="1">
        <f aca="true" t="shared" si="12" ref="D73:L73">D39/D64</f>
        <v>4657.043075485603</v>
      </c>
      <c r="E73" s="1">
        <f t="shared" si="12"/>
        <v>4866.724849555434</v>
      </c>
      <c r="F73" s="1">
        <f t="shared" si="12"/>
        <v>5135.104674864203</v>
      </c>
      <c r="G73" s="1">
        <f t="shared" si="12"/>
        <v>5556.370062940284</v>
      </c>
      <c r="H73" s="1">
        <f t="shared" si="12"/>
        <v>5657.451698725299</v>
      </c>
      <c r="I73" s="1">
        <f t="shared" si="12"/>
        <v>4728.095183432884</v>
      </c>
      <c r="J73" s="1">
        <f t="shared" si="12"/>
        <v>3738.072151829074</v>
      </c>
      <c r="K73" s="1">
        <f t="shared" si="12"/>
        <v>4120.136328754159</v>
      </c>
      <c r="L73" s="10">
        <f t="shared" si="12"/>
        <v>4836.81293356068</v>
      </c>
      <c r="M73" s="10">
        <f>M39/M64</f>
        <v>4704.4838539647035</v>
      </c>
      <c r="N73" s="10">
        <f>N39/N64</f>
        <v>4576.474301315733</v>
      </c>
      <c r="O73" s="1"/>
      <c r="P73" s="1"/>
      <c r="Q73" s="1"/>
      <c r="R73" s="1"/>
    </row>
    <row r="74" spans="2:18" ht="12.75">
      <c r="B74" t="s">
        <v>84</v>
      </c>
      <c r="L74" s="15"/>
      <c r="M74" s="15"/>
      <c r="N74" s="15"/>
      <c r="O74" s="1"/>
      <c r="P74" s="1"/>
      <c r="Q74" s="1"/>
      <c r="R74" s="1"/>
    </row>
    <row r="75" spans="2:18" ht="12.75">
      <c r="B75" t="s">
        <v>85</v>
      </c>
      <c r="C75" s="1">
        <f aca="true" t="shared" si="13" ref="C75:K75">C39*1000000/C67</f>
        <v>1874.3100696602776</v>
      </c>
      <c r="D75" s="1">
        <f t="shared" si="13"/>
        <v>1975.3222039644509</v>
      </c>
      <c r="E75" s="1">
        <f t="shared" si="13"/>
        <v>2122.321899010898</v>
      </c>
      <c r="F75" s="1">
        <f t="shared" si="13"/>
        <v>2270.196323377664</v>
      </c>
      <c r="G75" s="1">
        <f t="shared" si="13"/>
        <v>2520.354926657574</v>
      </c>
      <c r="H75" s="1">
        <f t="shared" si="13"/>
        <v>2610.015417468901</v>
      </c>
      <c r="I75" s="1">
        <f t="shared" si="13"/>
        <v>2175.14281010987</v>
      </c>
      <c r="J75" s="1">
        <f t="shared" si="13"/>
        <v>1695.7609914323405</v>
      </c>
      <c r="K75" s="1">
        <f t="shared" si="13"/>
        <v>1869.0828271642285</v>
      </c>
      <c r="L75" s="10"/>
      <c r="M75" s="10"/>
      <c r="N75" s="10"/>
      <c r="O75" s="1"/>
      <c r="P75" s="1"/>
      <c r="Q75" s="1"/>
      <c r="R75" s="1"/>
    </row>
    <row r="76" spans="2:18" ht="12.75">
      <c r="B76" t="s">
        <v>19</v>
      </c>
      <c r="C76" s="10">
        <f aca="true" t="shared" si="14" ref="C76:L76">C39*1000000/C68</f>
        <v>1879.9959010151915</v>
      </c>
      <c r="D76" s="10">
        <f t="shared" si="14"/>
        <v>1981.053956283951</v>
      </c>
      <c r="E76" s="10">
        <f t="shared" si="14"/>
        <v>2133.6724403542903</v>
      </c>
      <c r="F76" s="10">
        <f t="shared" si="14"/>
        <v>2289.1522980898126</v>
      </c>
      <c r="G76" s="10">
        <f t="shared" si="14"/>
        <v>2546.965829600257</v>
      </c>
      <c r="H76" s="10">
        <f t="shared" si="14"/>
        <v>2639.79272441645</v>
      </c>
      <c r="I76" s="10">
        <f t="shared" si="14"/>
        <v>2200.469389141025</v>
      </c>
      <c r="J76" s="10">
        <f t="shared" si="14"/>
        <v>1718.051132618967</v>
      </c>
      <c r="K76" s="10">
        <f t="shared" si="14"/>
        <v>1893.6512187698163</v>
      </c>
      <c r="L76" s="10">
        <f t="shared" si="14"/>
        <v>2209.1108896003702</v>
      </c>
      <c r="M76" s="10">
        <f>M39*1000000/M68</f>
        <v>2119.8241678765285</v>
      </c>
      <c r="N76" s="10">
        <f>N39*1000000/N68</f>
        <v>2066.215673573721</v>
      </c>
      <c r="O76" s="1"/>
      <c r="P76" s="1"/>
      <c r="Q76" s="1"/>
      <c r="R76" s="1"/>
    </row>
    <row r="77" spans="2:18" ht="12.75">
      <c r="B77" t="s">
        <v>77</v>
      </c>
      <c r="L77" s="15"/>
      <c r="M77" s="15"/>
      <c r="N77" s="15"/>
      <c r="O77" s="1"/>
      <c r="P77" s="1"/>
      <c r="Q77" s="1"/>
      <c r="R77" s="1"/>
    </row>
    <row r="78" spans="2:18" ht="12.75">
      <c r="B78" t="s">
        <v>85</v>
      </c>
      <c r="C78" s="1">
        <f>C73*1000000/C67</f>
        <v>2334.36373504158</v>
      </c>
      <c r="D78" s="1">
        <f aca="true" t="shared" si="15" ref="D78:K78">D73*1000000/D67</f>
        <v>2360.205990124748</v>
      </c>
      <c r="E78" s="1">
        <f t="shared" si="15"/>
        <v>2438.0982120173285</v>
      </c>
      <c r="F78" s="1">
        <f t="shared" si="15"/>
        <v>2500.890820751986</v>
      </c>
      <c r="G78" s="1">
        <f t="shared" si="15"/>
        <v>2666.1504791001626</v>
      </c>
      <c r="H78" s="1">
        <f t="shared" si="15"/>
        <v>2672.4618893273077</v>
      </c>
      <c r="I78" s="1">
        <f t="shared" si="15"/>
        <v>2175.14281010987</v>
      </c>
      <c r="J78" s="1">
        <f t="shared" si="15"/>
        <v>1694.1316655174385</v>
      </c>
      <c r="K78" s="1">
        <f t="shared" si="15"/>
        <v>1867.286969668518</v>
      </c>
      <c r="L78" s="10"/>
      <c r="M78" s="10"/>
      <c r="N78" s="10"/>
      <c r="O78" s="1"/>
      <c r="P78" s="1"/>
      <c r="Q78" s="1"/>
      <c r="R78" s="1"/>
    </row>
    <row r="79" spans="2:18" ht="12.75">
      <c r="B79" t="s">
        <v>19</v>
      </c>
      <c r="C79" s="1">
        <f>C73*1000000/C68</f>
        <v>2341.4451666218306</v>
      </c>
      <c r="D79" s="1">
        <f aca="true" t="shared" si="16" ref="D79:L79">D73*1000000/D68</f>
        <v>2367.0545519093753</v>
      </c>
      <c r="E79" s="1">
        <f t="shared" si="16"/>
        <v>2451.137579215891</v>
      </c>
      <c r="F79" s="1">
        <f t="shared" si="16"/>
        <v>2521.7730777919783</v>
      </c>
      <c r="G79" s="1">
        <f t="shared" si="16"/>
        <v>2694.3007490798013</v>
      </c>
      <c r="H79" s="1">
        <f t="shared" si="16"/>
        <v>2702.9516394841467</v>
      </c>
      <c r="I79" s="1">
        <f t="shared" si="16"/>
        <v>2200.469389141025</v>
      </c>
      <c r="J79" s="1">
        <f t="shared" si="16"/>
        <v>1716.4003898270016</v>
      </c>
      <c r="K79" s="1">
        <f t="shared" si="16"/>
        <v>1891.8317554019736</v>
      </c>
      <c r="L79" s="10">
        <f t="shared" si="16"/>
        <v>2205.676856956536</v>
      </c>
      <c r="M79" s="10">
        <f>M73*1000000/M68</f>
        <v>2137.1481122836854</v>
      </c>
      <c r="N79" s="10">
        <f>N73*1000000/N68</f>
        <v>2082.844482259885</v>
      </c>
      <c r="O79" s="1"/>
      <c r="P79" s="1"/>
      <c r="Q79" s="1"/>
      <c r="R79" s="1"/>
    </row>
    <row r="80" spans="2:18" ht="12.75">
      <c r="B80" t="s">
        <v>78</v>
      </c>
      <c r="C80" s="1">
        <f aca="true" t="shared" si="17" ref="C80:L80">C44/C64</f>
        <v>4490.92965245263</v>
      </c>
      <c r="D80" s="1">
        <f t="shared" si="17"/>
        <v>4536.455268920238</v>
      </c>
      <c r="E80" s="1">
        <f t="shared" si="17"/>
        <v>4848.346234243898</v>
      </c>
      <c r="F80" s="1">
        <f t="shared" si="17"/>
        <v>5147.03616350009</v>
      </c>
      <c r="G80" s="1">
        <f t="shared" si="17"/>
        <v>5318.855603145634</v>
      </c>
      <c r="H80" s="1">
        <f t="shared" si="17"/>
        <v>5438.189196048759</v>
      </c>
      <c r="I80" s="1">
        <f t="shared" si="17"/>
        <v>5422.23271630122</v>
      </c>
      <c r="J80" s="1">
        <f t="shared" si="17"/>
        <v>5307.001667544494</v>
      </c>
      <c r="K80" s="1">
        <f t="shared" si="17"/>
        <v>5578.038338442605</v>
      </c>
      <c r="L80" s="10">
        <f t="shared" si="17"/>
        <v>4915.739155521967</v>
      </c>
      <c r="M80" s="10">
        <f>M44/M64</f>
        <v>4566.880190059246</v>
      </c>
      <c r="N80" s="10">
        <f>N44/N64</f>
        <v>4193.734333181625</v>
      </c>
      <c r="O80" s="1"/>
      <c r="P80" s="1"/>
      <c r="Q80" s="1"/>
      <c r="R80" s="1"/>
    </row>
    <row r="81" spans="2:18" ht="12.75">
      <c r="B81" t="s">
        <v>79</v>
      </c>
      <c r="L81" s="15"/>
      <c r="M81" s="15"/>
      <c r="N81" s="15"/>
      <c r="O81" s="1"/>
      <c r="P81" s="1"/>
      <c r="Q81" s="1"/>
      <c r="R81" s="1"/>
    </row>
    <row r="82" spans="2:18" ht="12.75">
      <c r="B82" t="s">
        <v>85</v>
      </c>
      <c r="C82" s="1">
        <f>C80*1000000/C67</f>
        <v>2339.784668224241</v>
      </c>
      <c r="D82" s="1">
        <f aca="true" t="shared" si="18" ref="D82:K82">D80*1000000/D67</f>
        <v>2299.0916609724673</v>
      </c>
      <c r="E82" s="1">
        <f t="shared" si="18"/>
        <v>2428.891020216768</v>
      </c>
      <c r="F82" s="1">
        <f t="shared" si="18"/>
        <v>2506.7016760892607</v>
      </c>
      <c r="G82" s="1">
        <f t="shared" si="18"/>
        <v>2552.1823157846284</v>
      </c>
      <c r="H82" s="1">
        <f t="shared" si="18"/>
        <v>2568.8868676804404</v>
      </c>
      <c r="I82" s="1">
        <f t="shared" si="18"/>
        <v>2494.478230669175</v>
      </c>
      <c r="J82" s="1">
        <f t="shared" si="18"/>
        <v>2405.186205285447</v>
      </c>
      <c r="K82" s="1">
        <f t="shared" si="18"/>
        <v>2528.0227338581344</v>
      </c>
      <c r="L82" s="10"/>
      <c r="M82" s="10"/>
      <c r="N82" s="10"/>
      <c r="O82" s="1"/>
      <c r="P82" s="1"/>
      <c r="Q82" s="1"/>
      <c r="R82" s="1"/>
    </row>
    <row r="83" spans="2:18" ht="12.75">
      <c r="B83" t="s">
        <v>19</v>
      </c>
      <c r="C83" s="1">
        <f>C80*1000000/C68</f>
        <v>2346.8825445285324</v>
      </c>
      <c r="D83" s="1">
        <f aca="true" t="shared" si="19" ref="D83:L83">D80*1000000/D68</f>
        <v>2305.762888549454</v>
      </c>
      <c r="E83" s="1">
        <f t="shared" si="19"/>
        <v>2441.8811457752017</v>
      </c>
      <c r="F83" s="1">
        <f t="shared" si="19"/>
        <v>2527.632453350035</v>
      </c>
      <c r="G83" s="1">
        <f t="shared" si="19"/>
        <v>2579.1292648746303</v>
      </c>
      <c r="H83" s="1">
        <f t="shared" si="19"/>
        <v>2598.1949446597823</v>
      </c>
      <c r="I83" s="1">
        <f t="shared" si="19"/>
        <v>2523.5230362593643</v>
      </c>
      <c r="J83" s="1">
        <f t="shared" si="19"/>
        <v>2436.801474398729</v>
      </c>
      <c r="K83" s="1">
        <f t="shared" si="19"/>
        <v>2561.252642993562</v>
      </c>
      <c r="L83" s="10">
        <f t="shared" si="19"/>
        <v>2241.6686853729534</v>
      </c>
      <c r="M83" s="10">
        <f>M80*1000000/M68</f>
        <v>2074.6376606193585</v>
      </c>
      <c r="N83" s="10">
        <f>N80*1000000/N68</f>
        <v>1908.6519099254872</v>
      </c>
      <c r="O83" s="1"/>
      <c r="P83" s="1"/>
      <c r="Q83" s="1"/>
      <c r="R83" s="1"/>
    </row>
    <row r="84" spans="13:18" ht="12.75">
      <c r="M84" s="1"/>
      <c r="N84" s="1"/>
      <c r="O84" s="1"/>
      <c r="P84" s="1"/>
      <c r="Q84" s="1"/>
      <c r="R84" s="1"/>
    </row>
    <row r="85" spans="2:18" ht="12.75">
      <c r="B85" t="s">
        <v>147</v>
      </c>
      <c r="M85" s="1"/>
      <c r="N85" s="1"/>
      <c r="O85" s="1"/>
      <c r="P85" s="1"/>
      <c r="Q85" s="1"/>
      <c r="R85" s="1"/>
    </row>
    <row r="87" spans="2:17" ht="12.75">
      <c r="B87" s="3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>
        <f>SUM(N88:N92)</f>
        <v>3661.37</v>
      </c>
      <c r="O87" s="4">
        <f>SUM(O88:O92)</f>
        <v>3689.0300000000007</v>
      </c>
      <c r="P87" s="4">
        <f>SUM(P88:P92)</f>
        <v>3611.83</v>
      </c>
      <c r="Q87" s="4">
        <f>SUM(Q88:Q92)</f>
        <v>3758.3099999999995</v>
      </c>
    </row>
    <row r="88" spans="2:17" ht="12.75">
      <c r="B88" t="s">
        <v>138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1101.34</v>
      </c>
      <c r="O88" s="1">
        <v>1074.42</v>
      </c>
      <c r="P88" s="1">
        <v>1034.63</v>
      </c>
      <c r="Q88" s="1">
        <v>1091.12</v>
      </c>
    </row>
    <row r="89" spans="2:17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0</v>
      </c>
      <c r="O89" s="1">
        <v>0</v>
      </c>
      <c r="P89" s="1">
        <v>0</v>
      </c>
      <c r="Q89" s="1">
        <v>0</v>
      </c>
    </row>
    <row r="90" spans="2:17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85.26</v>
      </c>
      <c r="O90" s="1">
        <v>81.7</v>
      </c>
      <c r="P90" s="1">
        <v>90.56</v>
      </c>
      <c r="Q90" s="1">
        <v>81.28</v>
      </c>
    </row>
    <row r="91" spans="2:17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304.01</v>
      </c>
      <c r="O91" s="1">
        <v>115.4</v>
      </c>
      <c r="P91" s="1">
        <v>78.22</v>
      </c>
      <c r="Q91" s="1">
        <v>70.5</v>
      </c>
    </row>
    <row r="92" spans="2:17" ht="12.75">
      <c r="B92" t="s">
        <v>36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2170.76</v>
      </c>
      <c r="O92" s="1">
        <v>2417.51</v>
      </c>
      <c r="P92" s="1">
        <v>2408.42</v>
      </c>
      <c r="Q92" s="1">
        <v>2515.41</v>
      </c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3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4"/>
      <c r="M94" s="4">
        <f>SUM(M95:M99)</f>
        <v>75.45000000000002</v>
      </c>
      <c r="N94" s="4">
        <f>SUM(N95:N99)</f>
        <v>186.15</v>
      </c>
      <c r="O94" s="4">
        <f>SUM(O95:O99)</f>
        <v>-30.810000000000002</v>
      </c>
      <c r="P94" s="1"/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-62.15</v>
      </c>
      <c r="N95" s="1">
        <v>-9.11</v>
      </c>
      <c r="O95" s="1">
        <v>-7.02</v>
      </c>
      <c r="P95" s="1"/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16.27</v>
      </c>
      <c r="N96" s="1">
        <v>44.09</v>
      </c>
      <c r="O96" s="1">
        <v>-192.63</v>
      </c>
      <c r="P96" s="1"/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-43.33</v>
      </c>
      <c r="N97" s="1">
        <v>-64.55</v>
      </c>
      <c r="O97" s="1">
        <v>-35.17</v>
      </c>
      <c r="P97" s="1"/>
    </row>
    <row r="98" spans="2:16" ht="12.75">
      <c r="B98" t="s">
        <v>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164.86</v>
      </c>
      <c r="N98" s="1">
        <v>215.72</v>
      </c>
      <c r="O98" s="1">
        <v>204.01</v>
      </c>
      <c r="P98" s="1"/>
    </row>
    <row r="99" spans="2:16" ht="12.75">
      <c r="B99" t="s">
        <v>83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-0.2</v>
      </c>
      <c r="N99" s="1"/>
      <c r="O99" s="1"/>
      <c r="P99" s="1"/>
    </row>
    <row r="101" ht="12.75">
      <c r="B101" s="3" t="s">
        <v>154</v>
      </c>
    </row>
    <row r="102" spans="2:16" ht="12.75">
      <c r="B102" t="s">
        <v>155</v>
      </c>
      <c r="M102" s="1"/>
      <c r="N102" s="23">
        <v>22.465</v>
      </c>
      <c r="O102" s="1"/>
      <c r="P102" s="1"/>
    </row>
    <row r="103" spans="2:16" ht="12.75">
      <c r="B103" t="s">
        <v>156</v>
      </c>
      <c r="M103" s="1"/>
      <c r="N103" s="23"/>
      <c r="O103" s="1"/>
      <c r="P103" s="1"/>
    </row>
    <row r="104" spans="13:16" ht="12.75">
      <c r="M104" s="1"/>
      <c r="N104" s="1"/>
      <c r="O104" s="1"/>
      <c r="P104" s="1"/>
    </row>
    <row r="105" spans="13:16" ht="12.75">
      <c r="M105" s="1"/>
      <c r="N105" s="1"/>
      <c r="O105" s="1"/>
      <c r="P105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3">
      <pane xSplit="14800" ySplit="4500" topLeftCell="L82" activePane="bottomRight" state="split"/>
      <selection pane="topLeft" activeCell="C13" sqref="C13:M13"/>
      <selection pane="topRight" activeCell="P8" sqref="P8:Q8"/>
      <selection pane="bottomLeft" activeCell="B98" sqref="B98:Q102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8.00390625" style="0" customWidth="1"/>
    <col min="3" max="3" width="10.00390625" style="0" customWidth="1"/>
    <col min="4" max="4" width="10.25390625" style="0" customWidth="1"/>
    <col min="5" max="5" width="10.00390625" style="0" customWidth="1"/>
    <col min="6" max="6" width="9.25390625" style="0" customWidth="1"/>
    <col min="7" max="8" width="9.875" style="0" customWidth="1"/>
    <col min="9" max="9" width="9.75390625" style="0" customWidth="1"/>
    <col min="10" max="11" width="9.875" style="0" customWidth="1"/>
  </cols>
  <sheetData>
    <row r="4" ht="12.75">
      <c r="B4" s="7" t="s">
        <v>90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380.71460766350754</v>
      </c>
      <c r="D9" s="4">
        <f aca="true" t="shared" si="1" ref="D9:L9">D10+D17</f>
        <v>451.8285583121992</v>
      </c>
      <c r="E9" s="4">
        <f t="shared" si="1"/>
        <v>492.88843302694374</v>
      </c>
      <c r="F9" s="4">
        <f t="shared" si="1"/>
        <v>571.6174287466314</v>
      </c>
      <c r="G9" s="4">
        <f t="shared" si="1"/>
        <v>663.7622470310716</v>
      </c>
      <c r="H9" s="4">
        <f t="shared" si="1"/>
        <v>704.3686568917534</v>
      </c>
      <c r="I9" s="4">
        <f t="shared" si="1"/>
        <v>666.8316241593202</v>
      </c>
      <c r="J9" s="4">
        <f t="shared" si="1"/>
        <v>616.5930726457475</v>
      </c>
      <c r="K9" s="4">
        <f t="shared" si="1"/>
        <v>782.9483226457475</v>
      </c>
      <c r="L9" s="4">
        <f t="shared" si="1"/>
        <v>772.4873436264866</v>
      </c>
      <c r="M9" s="4">
        <f>M10+M17</f>
        <v>733.1969982649857</v>
      </c>
      <c r="N9" s="4">
        <f>N10+N17</f>
        <v>659.9773581490527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144.5871858494092</v>
      </c>
      <c r="D10" s="6">
        <f aca="true" t="shared" si="2" ref="D10:J10">SUM(D11:D16)</f>
        <v>201.74655831219923</v>
      </c>
      <c r="E10" s="6">
        <f t="shared" si="2"/>
        <v>218.55314302694373</v>
      </c>
      <c r="F10" s="6">
        <f t="shared" si="2"/>
        <v>260.6863487466314</v>
      </c>
      <c r="G10" s="6">
        <f t="shared" si="2"/>
        <v>299.1147770310716</v>
      </c>
      <c r="H10" s="6">
        <f t="shared" si="2"/>
        <v>310.7008968917535</v>
      </c>
      <c r="I10" s="6">
        <f t="shared" si="2"/>
        <v>250.18944415932015</v>
      </c>
      <c r="J10" s="6">
        <f t="shared" si="2"/>
        <v>203.81279264574744</v>
      </c>
      <c r="K10" s="6">
        <f>J10</f>
        <v>203.81279264574744</v>
      </c>
      <c r="L10" s="6">
        <f>SUM(L11:L16)</f>
        <v>206.79265362648667</v>
      </c>
      <c r="M10" s="6">
        <f>SUM(M11:M16)</f>
        <v>178.37367825498575</v>
      </c>
      <c r="N10" s="6">
        <f>SUM(N11:N16)</f>
        <v>154.60557955905284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20.176973624419574</v>
      </c>
      <c r="D11" s="1">
        <v>21.544</v>
      </c>
      <c r="E11" s="1">
        <v>22.166</v>
      </c>
      <c r="F11" s="1">
        <v>25.028740000000003</v>
      </c>
      <c r="G11" s="1">
        <v>28.17105</v>
      </c>
      <c r="H11" s="1">
        <v>30.25373</v>
      </c>
      <c r="I11" s="1">
        <v>25.071990000000003</v>
      </c>
      <c r="J11" s="1">
        <v>17.737759999999998</v>
      </c>
      <c r="K11" s="1">
        <v>17.737759999999998</v>
      </c>
      <c r="L11" s="1">
        <v>28.160169999999997</v>
      </c>
      <c r="M11" s="1">
        <v>26.490165988</v>
      </c>
      <c r="N11" s="1">
        <v>25.404057080999998</v>
      </c>
      <c r="O11" s="1"/>
      <c r="P11" s="1"/>
      <c r="Q11" s="1"/>
    </row>
    <row r="12" spans="2:17" ht="12.75">
      <c r="B12" t="s">
        <v>28</v>
      </c>
      <c r="C12" s="1">
        <v>6.625</v>
      </c>
      <c r="D12" s="1">
        <v>7.126</v>
      </c>
      <c r="E12" s="1">
        <v>7.204</v>
      </c>
      <c r="F12" s="1">
        <v>8.151</v>
      </c>
      <c r="G12" s="1">
        <v>9.46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7.299804812896725</v>
      </c>
      <c r="D13" s="1">
        <v>11.033049998209677</v>
      </c>
      <c r="E13" s="1">
        <v>11.931608495217512</v>
      </c>
      <c r="F13" s="1">
        <v>19.918275989693676</v>
      </c>
      <c r="G13" s="1">
        <v>23.04882404309985</v>
      </c>
      <c r="H13" s="1">
        <v>30.407843732132616</v>
      </c>
      <c r="I13" s="1">
        <v>32.989033517009105</v>
      </c>
      <c r="J13" s="1">
        <v>27.900467952702652</v>
      </c>
      <c r="K13" s="1">
        <v>27.900467952702652</v>
      </c>
      <c r="L13" s="1">
        <v>33.59119947375444</v>
      </c>
      <c r="M13" s="1">
        <v>31.581829520707434</v>
      </c>
      <c r="N13" s="1">
        <v>32.03683998052181</v>
      </c>
      <c r="O13" s="1"/>
      <c r="P13" s="1"/>
      <c r="Q13" s="1"/>
    </row>
    <row r="14" spans="2:17" ht="12.75">
      <c r="B14" t="s">
        <v>17</v>
      </c>
      <c r="C14" s="1">
        <v>83.39842103996335</v>
      </c>
      <c r="D14" s="1">
        <v>129.398</v>
      </c>
      <c r="E14" s="1">
        <v>142.46800000000002</v>
      </c>
      <c r="F14" s="1">
        <v>171.174</v>
      </c>
      <c r="G14" s="1">
        <v>200.125</v>
      </c>
      <c r="H14" s="1">
        <v>197.691</v>
      </c>
      <c r="I14" s="1">
        <v>141.175</v>
      </c>
      <c r="J14" s="1">
        <v>120.989</v>
      </c>
      <c r="K14" s="1">
        <v>120.989</v>
      </c>
      <c r="L14" s="1">
        <v>109.354</v>
      </c>
      <c r="M14" s="1">
        <v>93.95295540000001</v>
      </c>
      <c r="N14" s="1">
        <v>76.74412467500001</v>
      </c>
      <c r="O14" s="1"/>
      <c r="P14" s="1"/>
      <c r="Q14" s="1"/>
    </row>
    <row r="15" spans="2:17" ht="12.75">
      <c r="B15" t="s">
        <v>51</v>
      </c>
      <c r="C15" s="1">
        <v>27.08698637212954</v>
      </c>
      <c r="D15" s="1">
        <v>32.645508313989545</v>
      </c>
      <c r="E15" s="1">
        <v>34.7835345317262</v>
      </c>
      <c r="F15" s="1">
        <v>36.41433275693769</v>
      </c>
      <c r="G15" s="1">
        <v>38.30990298797171</v>
      </c>
      <c r="H15" s="1">
        <v>41.63032315962082</v>
      </c>
      <c r="I15" s="1">
        <v>39.72642064231105</v>
      </c>
      <c r="J15" s="1">
        <v>37.18556469304479</v>
      </c>
      <c r="K15" s="1">
        <v>37.18556469304479</v>
      </c>
      <c r="L15" s="1">
        <v>35.68728415273224</v>
      </c>
      <c r="M15" s="1">
        <v>26.34872734627832</v>
      </c>
      <c r="N15" s="1">
        <v>20.420557822531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236.12742181409834</v>
      </c>
      <c r="D17" s="6">
        <f aca="true" t="shared" si="3" ref="D17:O17">D18+D19+D20</f>
        <v>250.082</v>
      </c>
      <c r="E17" s="6">
        <f t="shared" si="3"/>
        <v>274.33529</v>
      </c>
      <c r="F17" s="6">
        <f t="shared" si="3"/>
        <v>310.93108</v>
      </c>
      <c r="G17" s="6">
        <f t="shared" si="3"/>
        <v>364.64747</v>
      </c>
      <c r="H17" s="6">
        <f t="shared" si="3"/>
        <v>393.66775999999993</v>
      </c>
      <c r="I17" s="6">
        <f t="shared" si="3"/>
        <v>416.64218000000005</v>
      </c>
      <c r="J17" s="6">
        <f t="shared" si="3"/>
        <v>412.78028</v>
      </c>
      <c r="K17" s="6">
        <f t="shared" si="3"/>
        <v>579.13553</v>
      </c>
      <c r="L17" s="6">
        <f t="shared" si="3"/>
        <v>565.6946899999999</v>
      </c>
      <c r="M17" s="6">
        <f t="shared" si="3"/>
        <v>554.82332001</v>
      </c>
      <c r="N17" s="6">
        <f t="shared" si="3"/>
        <v>505.3717785899999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200.41273516409834</v>
      </c>
      <c r="D18" s="1">
        <v>211.206</v>
      </c>
      <c r="E18" s="1">
        <v>231.554</v>
      </c>
      <c r="F18" s="1">
        <v>263.73654999999997</v>
      </c>
      <c r="G18" s="1">
        <v>313.84429</v>
      </c>
      <c r="H18" s="1">
        <v>338.71187</v>
      </c>
      <c r="I18" s="1">
        <v>373.1804</v>
      </c>
      <c r="J18" s="1">
        <v>375.55167</v>
      </c>
      <c r="K18" s="1">
        <v>541.90692</v>
      </c>
      <c r="L18" s="1">
        <v>530.05237</v>
      </c>
      <c r="M18" s="1">
        <v>524.26291367</v>
      </c>
      <c r="N18" s="1">
        <v>479.41870823999994</v>
      </c>
      <c r="O18" s="1"/>
      <c r="P18" s="1"/>
      <c r="Q18" s="1"/>
    </row>
    <row r="19" spans="2:17" ht="12.75">
      <c r="B19" t="s">
        <v>71</v>
      </c>
      <c r="C19" s="1">
        <v>17.05628814</v>
      </c>
      <c r="D19" s="1">
        <v>19.036</v>
      </c>
      <c r="E19" s="1">
        <v>20.73</v>
      </c>
      <c r="F19" s="1">
        <v>24.084509999999998</v>
      </c>
      <c r="G19" s="1">
        <v>26.5738</v>
      </c>
      <c r="H19" s="1">
        <v>29.41207</v>
      </c>
      <c r="I19" s="1">
        <v>17.56139</v>
      </c>
      <c r="J19" s="1">
        <v>12.0637</v>
      </c>
      <c r="K19" s="1">
        <v>12.0637</v>
      </c>
      <c r="L19" s="1">
        <v>10.724120000000001</v>
      </c>
      <c r="M19" s="1">
        <v>6.4461176</v>
      </c>
      <c r="N19" s="1">
        <v>3.9914989299999997</v>
      </c>
      <c r="O19" s="1"/>
      <c r="P19" s="1"/>
      <c r="Q19" s="1"/>
    </row>
    <row r="20" spans="2:17" ht="12.75">
      <c r="B20" t="s">
        <v>23</v>
      </c>
      <c r="C20" s="1">
        <v>18.65839851</v>
      </c>
      <c r="D20" s="1">
        <v>19.84</v>
      </c>
      <c r="E20" s="1">
        <v>22.05129</v>
      </c>
      <c r="F20" s="1">
        <v>23.11002</v>
      </c>
      <c r="G20" s="1">
        <v>24.22938</v>
      </c>
      <c r="H20" s="1">
        <v>25.54382</v>
      </c>
      <c r="I20" s="1">
        <v>25.90039</v>
      </c>
      <c r="J20" s="1">
        <v>25.16491</v>
      </c>
      <c r="K20" s="1">
        <v>25.16491</v>
      </c>
      <c r="L20" s="1">
        <v>24.918200000000002</v>
      </c>
      <c r="M20" s="1">
        <v>24.11428874</v>
      </c>
      <c r="N20" s="1">
        <v>21.96157142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446.5206420049146</v>
      </c>
      <c r="D22" s="4">
        <f aca="true" t="shared" si="4" ref="D22:K22">D23+D24+D25</f>
        <v>478.424</v>
      </c>
      <c r="E22" s="4">
        <f t="shared" si="4"/>
        <v>516.52698</v>
      </c>
      <c r="F22" s="4">
        <f t="shared" si="4"/>
        <v>557.33523</v>
      </c>
      <c r="G22" s="4">
        <f t="shared" si="4"/>
        <v>599.69973</v>
      </c>
      <c r="H22" s="4">
        <f t="shared" si="4"/>
        <v>618.42891</v>
      </c>
      <c r="I22" s="4">
        <f t="shared" si="4"/>
        <v>567.3135500000001</v>
      </c>
      <c r="J22" s="4">
        <f t="shared" si="4"/>
        <v>473.22279000000003</v>
      </c>
      <c r="K22" s="4">
        <f t="shared" si="4"/>
        <v>670.0397085</v>
      </c>
      <c r="L22" s="4">
        <f>L23+L24+L25</f>
        <v>865.7219699999999</v>
      </c>
      <c r="M22" s="4">
        <f>M23+M24+M25</f>
        <v>863.561657235644</v>
      </c>
      <c r="N22" s="4">
        <f>N23+N24+N25</f>
        <v>867.6616488582622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280.52224254498446</v>
      </c>
      <c r="D23" s="1">
        <v>305.137</v>
      </c>
      <c r="E23" s="1">
        <v>334.429</v>
      </c>
      <c r="F23" s="1">
        <v>370.4778</v>
      </c>
      <c r="G23" s="1">
        <v>400.76309000000003</v>
      </c>
      <c r="H23" s="1">
        <v>400.24773999999996</v>
      </c>
      <c r="I23" s="1">
        <v>343.79033000000004</v>
      </c>
      <c r="J23" s="1">
        <v>242.8251</v>
      </c>
      <c r="K23" s="1">
        <v>346.893</v>
      </c>
      <c r="L23" s="1">
        <v>527.49961</v>
      </c>
      <c r="M23" s="1">
        <v>540.1315938783906</v>
      </c>
      <c r="N23" s="1">
        <v>555.7889771511329</v>
      </c>
      <c r="O23" s="1"/>
      <c r="P23" s="1"/>
      <c r="Q23" s="1"/>
    </row>
    <row r="24" spans="2:17" ht="12.75">
      <c r="B24" t="s">
        <v>30</v>
      </c>
      <c r="C24" s="1">
        <v>155.08239945993012</v>
      </c>
      <c r="D24" s="1">
        <v>160.975</v>
      </c>
      <c r="E24" s="1">
        <v>168.85548</v>
      </c>
      <c r="F24" s="1">
        <v>172.22859</v>
      </c>
      <c r="G24" s="1">
        <v>181.80344000000002</v>
      </c>
      <c r="H24" s="1">
        <v>198.88213000000002</v>
      </c>
      <c r="I24" s="1">
        <v>201.65223</v>
      </c>
      <c r="J24" s="1">
        <v>206.10893000000002</v>
      </c>
      <c r="K24" s="1">
        <v>298.85794849999996</v>
      </c>
      <c r="L24" s="1">
        <v>310.4644</v>
      </c>
      <c r="M24" s="1">
        <v>296.67556102479523</v>
      </c>
      <c r="N24" s="1">
        <v>281.95810023549745</v>
      </c>
      <c r="O24" s="1"/>
      <c r="P24" s="1"/>
      <c r="Q24" s="1"/>
    </row>
    <row r="25" spans="2:17" ht="12.75">
      <c r="B25" t="s">
        <v>124</v>
      </c>
      <c r="C25" s="1">
        <v>10.916</v>
      </c>
      <c r="D25" s="1">
        <v>12.312</v>
      </c>
      <c r="E25" s="1">
        <v>13.2425</v>
      </c>
      <c r="F25" s="1">
        <v>14.62884</v>
      </c>
      <c r="G25" s="1">
        <v>17.1332</v>
      </c>
      <c r="H25" s="1">
        <v>19.29904</v>
      </c>
      <c r="I25" s="1">
        <v>21.87099</v>
      </c>
      <c r="J25" s="1">
        <v>24.28876</v>
      </c>
      <c r="K25" s="1">
        <v>24.28876</v>
      </c>
      <c r="L25" s="1">
        <v>27.75796</v>
      </c>
      <c r="M25" s="1">
        <v>26.754502332458152</v>
      </c>
      <c r="N25" s="1">
        <v>29.914571471631756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1373.267494793</v>
      </c>
      <c r="D27" s="4">
        <f t="shared" si="5"/>
        <v>1469.0054335669997</v>
      </c>
      <c r="E27" s="4">
        <f t="shared" si="5"/>
        <v>1535.4820315249997</v>
      </c>
      <c r="F27" s="4">
        <f t="shared" si="5"/>
        <v>1696.5314421819999</v>
      </c>
      <c r="G27" s="4">
        <f t="shared" si="5"/>
        <v>1913.4249168949998</v>
      </c>
      <c r="H27" s="4">
        <f t="shared" si="5"/>
        <v>2056.3889049789996</v>
      </c>
      <c r="I27" s="4">
        <f t="shared" si="5"/>
        <v>1728.8311710239998</v>
      </c>
      <c r="J27" s="4">
        <f t="shared" si="5"/>
        <v>1242.2594253193054</v>
      </c>
      <c r="K27" s="4">
        <f t="shared" si="5"/>
        <v>1045.7039456491045</v>
      </c>
      <c r="L27" s="4">
        <f t="shared" si="5"/>
        <v>1423.919837619336</v>
      </c>
      <c r="M27" s="4">
        <f t="shared" si="5"/>
        <v>1213.7958904888242</v>
      </c>
      <c r="N27" s="4">
        <f t="shared" si="5"/>
        <v>1185.8071898920787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1360.672664793</v>
      </c>
      <c r="D28" s="1">
        <v>1452.8874335669998</v>
      </c>
      <c r="E28" s="1">
        <v>1494.8440315249998</v>
      </c>
      <c r="F28" s="1">
        <v>1687.9116921819998</v>
      </c>
      <c r="G28" s="1">
        <v>1899.8261668949997</v>
      </c>
      <c r="H28" s="1">
        <v>2040.2798049789997</v>
      </c>
      <c r="I28" s="1">
        <v>1690.8284610239998</v>
      </c>
      <c r="J28" s="1">
        <v>1196.3047253193054</v>
      </c>
      <c r="K28" s="1">
        <v>387.0546788524043</v>
      </c>
      <c r="L28" s="1">
        <v>579.868916799813</v>
      </c>
      <c r="M28" s="1">
        <v>491.0676912814419</v>
      </c>
      <c r="N28" s="1">
        <v>447.8927116723531</v>
      </c>
      <c r="O28" s="1"/>
      <c r="P28" s="1"/>
      <c r="Q28" s="1"/>
    </row>
    <row r="29" spans="2:17" ht="12.75">
      <c r="B29" t="s">
        <v>29</v>
      </c>
      <c r="C29" s="1">
        <v>12.59483</v>
      </c>
      <c r="D29" s="1">
        <v>16.118</v>
      </c>
      <c r="E29" s="1">
        <v>40.638</v>
      </c>
      <c r="F29" s="1">
        <v>8.61975</v>
      </c>
      <c r="G29" s="1">
        <v>0</v>
      </c>
      <c r="H29" s="1">
        <v>0</v>
      </c>
      <c r="I29" s="1">
        <v>22.07271</v>
      </c>
      <c r="J29" s="1">
        <v>19.07887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13.59875</v>
      </c>
      <c r="H30" s="1">
        <v>16.1091</v>
      </c>
      <c r="I30" s="1">
        <v>15.93</v>
      </c>
      <c r="J30" s="1">
        <v>15.7665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11.10933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556.1454395292044</v>
      </c>
      <c r="L32" s="1">
        <v>679.5802062961366</v>
      </c>
      <c r="M32" s="1">
        <v>657.0688906964135</v>
      </c>
      <c r="N32" s="1">
        <v>628.0528029966513</v>
      </c>
      <c r="O32" s="1"/>
      <c r="P32" s="1"/>
      <c r="Q32" s="1"/>
    </row>
    <row r="33" spans="2:17" ht="12.75">
      <c r="B33" t="s">
        <v>152</v>
      </c>
      <c r="K33" s="1">
        <v>102.50382726749578</v>
      </c>
      <c r="L33" s="1">
        <v>164.4707145233866</v>
      </c>
      <c r="M33" s="1">
        <v>65.65930851096874</v>
      </c>
      <c r="N33" s="1">
        <v>109.86167522307447</v>
      </c>
      <c r="O33" s="1"/>
      <c r="P33" s="1"/>
      <c r="Q33" s="1"/>
    </row>
    <row r="34" spans="2:17" ht="12.75">
      <c r="B34" t="s">
        <v>59</v>
      </c>
      <c r="K34" s="1"/>
      <c r="M34" s="1"/>
      <c r="N34" s="1"/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2200.502744461422</v>
      </c>
      <c r="D38" s="8">
        <f t="shared" si="6"/>
        <v>2399.257991879199</v>
      </c>
      <c r="E38" s="8">
        <f t="shared" si="6"/>
        <v>2544.8974445519434</v>
      </c>
      <c r="F38" s="8">
        <f t="shared" si="6"/>
        <v>2825.484100928631</v>
      </c>
      <c r="G38" s="8">
        <f t="shared" si="6"/>
        <v>3176.8868939260715</v>
      </c>
      <c r="H38" s="8">
        <f t="shared" si="6"/>
        <v>3379.186471870753</v>
      </c>
      <c r="I38" s="8">
        <f t="shared" si="6"/>
        <v>2962.97634518332</v>
      </c>
      <c r="J38" s="8">
        <f t="shared" si="6"/>
        <v>2332.0752879650527</v>
      </c>
      <c r="K38" s="8">
        <f t="shared" si="6"/>
        <v>2498.691976794852</v>
      </c>
      <c r="L38" s="8">
        <f t="shared" si="6"/>
        <v>3062.129151245823</v>
      </c>
      <c r="M38" s="8">
        <f t="shared" si="6"/>
        <v>2810.554545989454</v>
      </c>
      <c r="N38" s="8">
        <f t="shared" si="6"/>
        <v>2713.4461968993937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56.99034014120377</v>
      </c>
      <c r="D40" s="1">
        <v>115.11019769082108</v>
      </c>
      <c r="E40" s="1">
        <v>113.94339466079079</v>
      </c>
      <c r="F40" s="1">
        <v>145.6751106976343</v>
      </c>
      <c r="G40" s="1">
        <v>262.1947091958687</v>
      </c>
      <c r="H40" s="1">
        <v>183.54126032507122</v>
      </c>
      <c r="I40" s="1">
        <v>-251.392348002261</v>
      </c>
      <c r="J40" s="1">
        <v>-802.8593368638083</v>
      </c>
      <c r="K40" s="1">
        <v>-762.9044793248884</v>
      </c>
      <c r="L40" s="1">
        <v>92.51589172055513</v>
      </c>
      <c r="M40" s="1">
        <v>39.98457343044609</v>
      </c>
      <c r="N40" s="1">
        <v>93.89048481967652</v>
      </c>
      <c r="O40" s="1"/>
      <c r="P40" s="1"/>
      <c r="Q40" s="1"/>
    </row>
    <row r="41" spans="2:17" ht="12.75">
      <c r="B41" t="s">
        <v>122</v>
      </c>
      <c r="C41" s="1">
        <v>125.18423142772872</v>
      </c>
      <c r="D41" s="1">
        <v>117.2334263283053</v>
      </c>
      <c r="E41" s="1">
        <v>56.99034014120377</v>
      </c>
      <c r="F41" s="1">
        <v>115.11019769082108</v>
      </c>
      <c r="G41" s="1">
        <v>113.94339466079079</v>
      </c>
      <c r="H41" s="1">
        <v>145.6751106976343</v>
      </c>
      <c r="I41" s="1">
        <v>262.1947091958687</v>
      </c>
      <c r="J41" s="1">
        <v>183.54126032507122</v>
      </c>
      <c r="K41" s="1">
        <v>183.58771723047082</v>
      </c>
      <c r="L41" s="1">
        <v>0</v>
      </c>
      <c r="M41" s="1">
        <v>-50.37260877402151</v>
      </c>
      <c r="N41" s="1">
        <v>-3.873489908621332</v>
      </c>
      <c r="O41" s="1"/>
      <c r="P41" s="1"/>
      <c r="Q41" s="1"/>
    </row>
    <row r="42" spans="2:17" ht="12.75">
      <c r="B42" s="3" t="s">
        <v>20</v>
      </c>
      <c r="C42" s="4">
        <f>C38-C40+C41</f>
        <v>2268.696635747947</v>
      </c>
      <c r="D42" s="4">
        <f>D38-D40+D41</f>
        <v>2401.381220516683</v>
      </c>
      <c r="E42" s="4">
        <f>E38-E40+E41</f>
        <v>2487.9443900323563</v>
      </c>
      <c r="F42" s="4">
        <f aca="true" t="shared" si="7" ref="F42:K42">F38-F40+F41</f>
        <v>2794.919187921818</v>
      </c>
      <c r="G42" s="4">
        <f t="shared" si="7"/>
        <v>3028.635579390994</v>
      </c>
      <c r="H42" s="4">
        <f t="shared" si="7"/>
        <v>3341.3203222433162</v>
      </c>
      <c r="I42" s="4">
        <f t="shared" si="7"/>
        <v>3476.5634023814496</v>
      </c>
      <c r="J42" s="4">
        <f t="shared" si="7"/>
        <v>3318.4758851539323</v>
      </c>
      <c r="K42" s="4">
        <f t="shared" si="7"/>
        <v>3445.1841733502115</v>
      </c>
      <c r="L42" s="4">
        <f>L38-L40+L41</f>
        <v>2969.613259525268</v>
      </c>
      <c r="M42" s="4">
        <f>M38-M40+M41</f>
        <v>2720.197363784986</v>
      </c>
      <c r="N42" s="4">
        <f>N38-N40+N41</f>
        <v>2615.682222171096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14.818815207000124</v>
      </c>
      <c r="D44" s="4">
        <f aca="true" t="shared" si="8" ref="D44:K44">D45+D46+D47</f>
        <v>15.755676433000115</v>
      </c>
      <c r="E44" s="4">
        <f t="shared" si="8"/>
        <v>16.45951847500023</v>
      </c>
      <c r="F44" s="4">
        <f t="shared" si="8"/>
        <v>17.9368478180003</v>
      </c>
      <c r="G44" s="4">
        <f t="shared" si="8"/>
        <v>19.65771310500042</v>
      </c>
      <c r="H44" s="4">
        <f t="shared" si="8"/>
        <v>21.11412502100052</v>
      </c>
      <c r="I44" s="4">
        <f t="shared" si="8"/>
        <v>17.49777897600029</v>
      </c>
      <c r="J44" s="4">
        <f t="shared" si="8"/>
        <v>12.399564680694539</v>
      </c>
      <c r="K44" s="4">
        <f t="shared" si="8"/>
        <v>4.314560000000029</v>
      </c>
      <c r="L44" s="4">
        <f>L45+L46+L47</f>
        <v>6.849729999999909</v>
      </c>
      <c r="M44" s="4">
        <f>M45+M46+M47</f>
        <v>6.443514132000001</v>
      </c>
      <c r="N44" s="4">
        <f>N45+N46+N47</f>
        <v>6.704455352994</v>
      </c>
      <c r="O44" s="1"/>
      <c r="P44" s="1"/>
      <c r="Q44" s="1"/>
    </row>
    <row r="45" spans="2:17" ht="12.75">
      <c r="B45" t="s">
        <v>50</v>
      </c>
      <c r="C45" s="1">
        <v>8.727335207000124</v>
      </c>
      <c r="D45" s="1">
        <v>9.318566433000115</v>
      </c>
      <c r="E45" s="1">
        <v>10.010978475000229</v>
      </c>
      <c r="F45" s="1">
        <v>11.303957818000299</v>
      </c>
      <c r="G45" s="1">
        <v>12.723143105000418</v>
      </c>
      <c r="H45" s="1">
        <v>21.11412502100052</v>
      </c>
      <c r="I45" s="1">
        <v>17.49777897600029</v>
      </c>
      <c r="J45" s="1">
        <v>12.399564680694539</v>
      </c>
      <c r="K45" s="1">
        <v>4.314560000000029</v>
      </c>
      <c r="L45" s="1">
        <v>6.849729999999909</v>
      </c>
      <c r="M45" s="1">
        <v>6.443514132000001</v>
      </c>
      <c r="N45" s="1">
        <v>6.704455352994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">
        <v>6.09148</v>
      </c>
      <c r="D47" s="1">
        <v>6.43711</v>
      </c>
      <c r="E47" s="1">
        <v>6.44854</v>
      </c>
      <c r="F47" s="1">
        <v>6.63289</v>
      </c>
      <c r="G47" s="1">
        <v>6.93457</v>
      </c>
      <c r="H47" s="1"/>
      <c r="I47" s="1"/>
      <c r="J47" s="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193.816</v>
      </c>
      <c r="D51" s="1">
        <v>205.095</v>
      </c>
      <c r="E51" s="1">
        <v>224.79785</v>
      </c>
      <c r="F51" s="1">
        <v>256.01856</v>
      </c>
      <c r="G51" s="1">
        <v>305.49907</v>
      </c>
      <c r="H51" s="1">
        <v>333.92922</v>
      </c>
      <c r="I51" s="1">
        <v>368.5093</v>
      </c>
      <c r="J51" s="1">
        <v>370.99598</v>
      </c>
      <c r="K51" s="1">
        <v>537.35124</v>
      </c>
      <c r="L51" s="1">
        <v>525.05148</v>
      </c>
      <c r="M51" s="1">
        <v>520.0490741099999</v>
      </c>
      <c r="N51" s="1">
        <v>479.23359345</v>
      </c>
      <c r="O51" s="1"/>
      <c r="P51" s="1"/>
      <c r="Q51" s="1"/>
    </row>
    <row r="52" spans="2:17" ht="12.75">
      <c r="B52" t="s">
        <v>57</v>
      </c>
      <c r="C52" s="1">
        <v>15.981</v>
      </c>
      <c r="D52" s="1">
        <v>21.355</v>
      </c>
      <c r="E52" s="1">
        <v>18.892</v>
      </c>
      <c r="F52" s="1">
        <v>22.737</v>
      </c>
      <c r="G52" s="1">
        <v>31.554</v>
      </c>
      <c r="H52" s="1">
        <v>37.709</v>
      </c>
      <c r="I52" s="1">
        <v>34.554</v>
      </c>
      <c r="J52" s="1">
        <v>34.914</v>
      </c>
      <c r="K52" s="1">
        <v>34.914</v>
      </c>
      <c r="L52" s="1">
        <v>39.518</v>
      </c>
      <c r="M52" s="1">
        <v>40.899</v>
      </c>
      <c r="N52" s="1">
        <v>41.988</v>
      </c>
      <c r="O52" s="1"/>
      <c r="P52" s="1"/>
      <c r="Q52" s="1"/>
    </row>
    <row r="53" spans="2:17" ht="12.75">
      <c r="B53" t="s">
        <v>58</v>
      </c>
      <c r="C53" s="1">
        <v>77.56899999999999</v>
      </c>
      <c r="D53" s="1">
        <v>129.398</v>
      </c>
      <c r="E53" s="1">
        <v>142.46800000000002</v>
      </c>
      <c r="F53" s="1">
        <v>171.174</v>
      </c>
      <c r="G53" s="1">
        <v>200.125</v>
      </c>
      <c r="H53" s="1">
        <v>197.691</v>
      </c>
      <c r="I53" s="1">
        <v>141.175</v>
      </c>
      <c r="J53" s="1">
        <v>120.989</v>
      </c>
      <c r="K53" s="1">
        <v>120.989</v>
      </c>
      <c r="L53" s="1">
        <v>109.354</v>
      </c>
      <c r="M53" s="1">
        <v>95.34</v>
      </c>
      <c r="N53" s="1">
        <v>80.355</v>
      </c>
      <c r="O53" s="1"/>
      <c r="P53" s="1"/>
      <c r="Q53" s="1"/>
    </row>
    <row r="54" spans="2:17" ht="12.75">
      <c r="B54" t="s">
        <v>70</v>
      </c>
      <c r="C54" s="1">
        <v>18.65839851</v>
      </c>
      <c r="D54" s="1">
        <v>19.84</v>
      </c>
      <c r="E54" s="1">
        <v>22.05129</v>
      </c>
      <c r="F54" s="1">
        <v>23.11002</v>
      </c>
      <c r="G54" s="1">
        <v>24.22938</v>
      </c>
      <c r="H54" s="1">
        <v>25.54382</v>
      </c>
      <c r="I54" s="1">
        <v>25.90039</v>
      </c>
      <c r="J54" s="1">
        <v>25.195</v>
      </c>
      <c r="K54" s="1">
        <v>25.195</v>
      </c>
      <c r="L54" s="1">
        <v>24.918200000000002</v>
      </c>
      <c r="M54" s="1">
        <v>38.42269199</v>
      </c>
      <c r="N54" s="1">
        <v>45.18258739</v>
      </c>
      <c r="O54" s="1"/>
      <c r="P54" s="1"/>
      <c r="Q54" s="1"/>
    </row>
    <row r="55" spans="2:17" ht="12.75">
      <c r="B55" t="s">
        <v>52</v>
      </c>
      <c r="C55" s="1">
        <v>27.202</v>
      </c>
      <c r="D55" s="1">
        <v>27.177</v>
      </c>
      <c r="E55" s="1">
        <v>27.555</v>
      </c>
      <c r="F55" s="1">
        <v>30.705</v>
      </c>
      <c r="G55" s="1">
        <v>31.936</v>
      </c>
      <c r="H55" s="1">
        <v>31.801</v>
      </c>
      <c r="I55" s="1">
        <v>32.769</v>
      </c>
      <c r="J55" s="1">
        <v>32.189</v>
      </c>
      <c r="K55" s="1">
        <v>32.189</v>
      </c>
      <c r="L55" s="1">
        <v>31.695</v>
      </c>
      <c r="M55" s="1">
        <v>28.331</v>
      </c>
      <c r="N55" s="1">
        <v>20.557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17.05628814</v>
      </c>
      <c r="D56" s="1">
        <f t="shared" si="9"/>
        <v>19.036</v>
      </c>
      <c r="E56" s="1">
        <f t="shared" si="9"/>
        <v>20.73</v>
      </c>
      <c r="F56" s="1">
        <f t="shared" si="9"/>
        <v>24.084509999999998</v>
      </c>
      <c r="G56" s="1">
        <f t="shared" si="9"/>
        <v>26.5738</v>
      </c>
      <c r="H56" s="1">
        <f t="shared" si="9"/>
        <v>29.41207</v>
      </c>
      <c r="I56" s="1">
        <f t="shared" si="9"/>
        <v>17.56139</v>
      </c>
      <c r="J56" s="1">
        <f t="shared" si="9"/>
        <v>12.0637</v>
      </c>
      <c r="K56" s="1">
        <f t="shared" si="9"/>
        <v>12.0637</v>
      </c>
      <c r="L56" s="1">
        <v>10.724120000000001</v>
      </c>
      <c r="M56" s="1">
        <v>6.50177524</v>
      </c>
      <c r="N56" s="1">
        <v>4.14836763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8" ht="12.75">
      <c r="B58" s="3" t="s">
        <v>0</v>
      </c>
      <c r="C58" s="4">
        <v>120.512</v>
      </c>
      <c r="D58" s="4">
        <v>128.679</v>
      </c>
      <c r="E58" s="4">
        <v>132.39549</v>
      </c>
      <c r="F58" s="4">
        <v>149.49513</v>
      </c>
      <c r="G58" s="4">
        <v>168.26399</v>
      </c>
      <c r="H58" s="4">
        <v>180.7037</v>
      </c>
      <c r="I58" s="4">
        <v>149.75346</v>
      </c>
      <c r="J58" s="4">
        <v>105.95614</v>
      </c>
      <c r="K58" s="4">
        <v>181.56876</v>
      </c>
      <c r="L58" s="4">
        <v>243.42692000000002</v>
      </c>
      <c r="M58" s="4">
        <v>235.34009820809567</v>
      </c>
      <c r="N58" s="4">
        <v>227.0620804754311</v>
      </c>
      <c r="O58" s="4"/>
      <c r="P58" s="4"/>
      <c r="Q58" s="4"/>
      <c r="R58" s="3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11849.288996547466</v>
      </c>
      <c r="D61" s="1">
        <v>12723.46668607335</v>
      </c>
      <c r="E61" s="1">
        <v>13638.372415839443</v>
      </c>
      <c r="F61" s="1">
        <v>14844.977443408578</v>
      </c>
      <c r="G61" s="1">
        <v>15817.027466196103</v>
      </c>
      <c r="H61" s="1">
        <v>17010.283155358968</v>
      </c>
      <c r="I61" s="1">
        <v>17628.67699999998</v>
      </c>
      <c r="J61" s="1">
        <v>17167.294</v>
      </c>
      <c r="K61" s="1">
        <v>17167.294</v>
      </c>
      <c r="L61" s="1">
        <v>17176.789</v>
      </c>
      <c r="M61" s="1">
        <v>16954.368</v>
      </c>
      <c r="N61" s="1">
        <v>16371.57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14757.723904551807</v>
      </c>
      <c r="D63" s="1">
        <f aca="true" t="shared" si="10" ref="D63:N63">D61/D62</f>
        <v>15202.58428085965</v>
      </c>
      <c r="E63" s="1">
        <f t="shared" si="10"/>
        <v>15667.600384928153</v>
      </c>
      <c r="F63" s="1">
        <f t="shared" si="10"/>
        <v>16353.50539518721</v>
      </c>
      <c r="G63" s="1">
        <f t="shared" si="10"/>
        <v>16731.99870022459</v>
      </c>
      <c r="H63" s="1">
        <f t="shared" si="10"/>
        <v>17417.266256399333</v>
      </c>
      <c r="I63" s="1">
        <f t="shared" si="10"/>
        <v>17628.67699999998</v>
      </c>
      <c r="J63" s="1">
        <f t="shared" si="10"/>
        <v>17150.799271589414</v>
      </c>
      <c r="K63" s="1">
        <f t="shared" si="10"/>
        <v>17150.799271589414</v>
      </c>
      <c r="L63" s="1">
        <f t="shared" si="10"/>
        <v>17150.087916582263</v>
      </c>
      <c r="M63" s="1">
        <f t="shared" si="10"/>
        <v>17092.925024276545</v>
      </c>
      <c r="N63" s="1">
        <f t="shared" si="10"/>
        <v>16503.327642197768</v>
      </c>
      <c r="O63" s="1"/>
      <c r="P63" s="1"/>
      <c r="Q63" s="1"/>
    </row>
    <row r="64" spans="2:17" ht="12.75">
      <c r="B64" t="s">
        <v>131</v>
      </c>
      <c r="C64" s="1">
        <v>1073050</v>
      </c>
      <c r="D64" s="1">
        <v>1073904</v>
      </c>
      <c r="E64" s="1">
        <v>1075286</v>
      </c>
      <c r="F64" s="1">
        <v>1083879</v>
      </c>
      <c r="G64" s="1">
        <v>1086373</v>
      </c>
      <c r="H64" s="1">
        <v>1089990</v>
      </c>
      <c r="I64" s="1">
        <v>1097744</v>
      </c>
      <c r="J64" s="1">
        <v>1102410</v>
      </c>
      <c r="K64" s="1">
        <v>1102410</v>
      </c>
      <c r="L64" s="1">
        <v>1107220</v>
      </c>
      <c r="M64" s="1">
        <v>1109367</v>
      </c>
      <c r="N64" s="1">
        <v>1108130</v>
      </c>
      <c r="O64" s="1"/>
      <c r="P64" s="1"/>
      <c r="Q64" s="1"/>
    </row>
    <row r="65" spans="2:17" ht="12.75">
      <c r="B65" t="s">
        <v>66</v>
      </c>
      <c r="C65" s="1">
        <v>1144104.1712693172</v>
      </c>
      <c r="D65" s="1">
        <v>1147538.1570570462</v>
      </c>
      <c r="E65" s="1">
        <v>1150411.8821312343</v>
      </c>
      <c r="F65" s="1">
        <v>1162108.1567702047</v>
      </c>
      <c r="G65" s="1">
        <v>1166078.1646854803</v>
      </c>
      <c r="H65" s="1">
        <v>1169507.0876703402</v>
      </c>
      <c r="I65" s="1">
        <v>1179891.3222721084</v>
      </c>
      <c r="J65" s="1">
        <v>1185930.845758779</v>
      </c>
      <c r="K65" s="1">
        <v>1185930.845758779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1147872.3730813784</v>
      </c>
      <c r="D66" s="1">
        <v>1151031.232975729</v>
      </c>
      <c r="E66" s="1">
        <v>1150487.8074838053</v>
      </c>
      <c r="F66" s="1">
        <v>1158725.4061974888</v>
      </c>
      <c r="G66" s="1">
        <v>1158287.1028861406</v>
      </c>
      <c r="H66" s="1">
        <v>1158688.0806403616</v>
      </c>
      <c r="I66" s="1">
        <v>1165270.8282702072</v>
      </c>
      <c r="J66" s="1">
        <v>1168363.3496915447</v>
      </c>
      <c r="K66" s="1">
        <v>1168363.3496915447</v>
      </c>
      <c r="L66" s="1">
        <v>1169068.2925095777</v>
      </c>
      <c r="M66" s="1">
        <v>1165941.6402241779</v>
      </c>
      <c r="N66" s="1">
        <v>1160134.130002052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0.18570757664047047</v>
      </c>
      <c r="D69" s="9">
        <f t="shared" si="11"/>
        <v>0.1885695189114882</v>
      </c>
      <c r="E69" s="9">
        <f t="shared" si="11"/>
        <v>0.18659832470891685</v>
      </c>
      <c r="F69" s="9">
        <f t="shared" si="11"/>
        <v>0.19033266380496885</v>
      </c>
      <c r="G69" s="9">
        <f t="shared" si="11"/>
        <v>0.20085233465742303</v>
      </c>
      <c r="H69" s="9">
        <f t="shared" si="11"/>
        <v>0.1986555097882756</v>
      </c>
      <c r="I69" s="9">
        <f t="shared" si="11"/>
        <v>0.16807706813071244</v>
      </c>
      <c r="J69" s="9">
        <f t="shared" si="11"/>
        <v>0.13584408165696077</v>
      </c>
      <c r="K69" s="9">
        <f t="shared" si="11"/>
        <v>0.14554955351698712</v>
      </c>
      <c r="L69" s="14">
        <f t="shared" si="11"/>
        <v>0.17827133763160408</v>
      </c>
      <c r="M69" s="14">
        <f>M38/M61</f>
        <v>0.16577170826948276</v>
      </c>
      <c r="N69" s="14">
        <f>N38/N61</f>
        <v>0.16574135509907686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0.19146268070674774</v>
      </c>
      <c r="D70" s="9">
        <f t="shared" si="12"/>
        <v>0.18873639392203923</v>
      </c>
      <c r="E70" s="9">
        <f t="shared" si="12"/>
        <v>0.18242238253758838</v>
      </c>
      <c r="F70" s="9">
        <f t="shared" si="12"/>
        <v>0.18827372413171362</v>
      </c>
      <c r="G70" s="9">
        <f t="shared" si="12"/>
        <v>0.19147944111899312</v>
      </c>
      <c r="H70" s="9">
        <f t="shared" si="12"/>
        <v>0.1964294357551983</v>
      </c>
      <c r="I70" s="9">
        <f t="shared" si="12"/>
        <v>0.19721068134502964</v>
      </c>
      <c r="J70" s="9">
        <f t="shared" si="12"/>
        <v>0.19330221088739624</v>
      </c>
      <c r="K70" s="9">
        <f t="shared" si="12"/>
        <v>0.2006830064977166</v>
      </c>
      <c r="L70" s="14">
        <f t="shared" si="12"/>
        <v>0.17288523830183092</v>
      </c>
      <c r="M70" s="14">
        <f>M42/M61</f>
        <v>0.16044227445015857</v>
      </c>
      <c r="N70" s="14">
        <f>N42/N61</f>
        <v>0.15976978519293483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2740.621143043458</v>
      </c>
      <c r="D71" s="1">
        <f t="shared" si="13"/>
        <v>2866.7440040530573</v>
      </c>
      <c r="E71" s="1">
        <f t="shared" si="13"/>
        <v>2923.5479840363746</v>
      </c>
      <c r="F71" s="1">
        <f t="shared" si="13"/>
        <v>3112.6062444149115</v>
      </c>
      <c r="G71" s="1">
        <f t="shared" si="13"/>
        <v>3360.6610024250763</v>
      </c>
      <c r="H71" s="1">
        <f t="shared" si="13"/>
        <v>3460.0359072831397</v>
      </c>
      <c r="I71" s="1">
        <f t="shared" si="13"/>
        <v>2962.97634518332</v>
      </c>
      <c r="J71" s="1">
        <f t="shared" si="13"/>
        <v>2329.8345767319356</v>
      </c>
      <c r="K71" s="1">
        <f t="shared" si="13"/>
        <v>2496.2911764393075</v>
      </c>
      <c r="L71" s="10">
        <f t="shared" si="13"/>
        <v>3057.369113388729</v>
      </c>
      <c r="M71" s="10">
        <f>M38/M62</f>
        <v>2833.523380596513</v>
      </c>
      <c r="N71" s="10">
        <f>N38/N62</f>
        <v>2735.283887061911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1923.3412478691446</v>
      </c>
      <c r="D73" s="1">
        <f t="shared" si="14"/>
        <v>2090.7871142448885</v>
      </c>
      <c r="E73" s="1">
        <f t="shared" si="14"/>
        <v>2212.161995264955</v>
      </c>
      <c r="F73" s="1">
        <f t="shared" si="14"/>
        <v>2431.343489388606</v>
      </c>
      <c r="G73" s="1">
        <f t="shared" si="14"/>
        <v>2724.4201890899444</v>
      </c>
      <c r="H73" s="1">
        <f t="shared" si="14"/>
        <v>2889.410853081786</v>
      </c>
      <c r="I73" s="1">
        <f t="shared" si="14"/>
        <v>2511.228186234591</v>
      </c>
      <c r="J73" s="1">
        <f t="shared" si="14"/>
        <v>1966.4513291860208</v>
      </c>
      <c r="K73" s="1">
        <f t="shared" si="14"/>
        <v>2106.9457681540835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1917.0273595437577</v>
      </c>
      <c r="D74" s="10">
        <f t="shared" si="15"/>
        <v>2084.4421273230478</v>
      </c>
      <c r="E74" s="10">
        <f t="shared" si="15"/>
        <v>2212.016005730479</v>
      </c>
      <c r="F74" s="10">
        <f t="shared" si="15"/>
        <v>2438.4414856327626</v>
      </c>
      <c r="G74" s="10">
        <f t="shared" si="15"/>
        <v>2742.7456336258274</v>
      </c>
      <c r="H74" s="10">
        <f t="shared" si="15"/>
        <v>2916.390121147366</v>
      </c>
      <c r="I74" s="10">
        <f t="shared" si="15"/>
        <v>2542.7362234595084</v>
      </c>
      <c r="J74" s="10">
        <f t="shared" si="15"/>
        <v>1996.0188656899716</v>
      </c>
      <c r="K74" s="10">
        <f t="shared" si="15"/>
        <v>2138.6257772075123</v>
      </c>
      <c r="L74" s="10">
        <f t="shared" si="15"/>
        <v>2619.29022527205</v>
      </c>
      <c r="M74" s="10">
        <f>M38*1000000/M66</f>
        <v>2410.544789745277</v>
      </c>
      <c r="N74" s="10">
        <f>N38*1000000/N66</f>
        <v>2338.907309704434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2395.429727349825</v>
      </c>
      <c r="D76" s="1">
        <f aca="true" t="shared" si="16" ref="D76:K76">D71*1000000/D65</f>
        <v>2498.1687854328543</v>
      </c>
      <c r="E76" s="1">
        <f t="shared" si="16"/>
        <v>2541.305448462734</v>
      </c>
      <c r="F76" s="1">
        <f t="shared" si="16"/>
        <v>2678.4135592556545</v>
      </c>
      <c r="G76" s="1">
        <f t="shared" si="16"/>
        <v>2882.020351810231</v>
      </c>
      <c r="H76" s="1">
        <f t="shared" si="16"/>
        <v>2958.5420590956282</v>
      </c>
      <c r="I76" s="1">
        <f t="shared" si="16"/>
        <v>2511.228186234591</v>
      </c>
      <c r="J76" s="1">
        <f t="shared" si="16"/>
        <v>1964.5619178083416</v>
      </c>
      <c r="K76" s="1">
        <f t="shared" si="16"/>
        <v>2104.9213665086327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2387.566080788636</v>
      </c>
      <c r="D77" s="1">
        <f aca="true" t="shared" si="17" ref="D77:L77">D71*1000000/D66</f>
        <v>2490.5875026881276</v>
      </c>
      <c r="E77" s="1">
        <f t="shared" si="17"/>
        <v>2541.137737417984</v>
      </c>
      <c r="F77" s="1">
        <f t="shared" si="17"/>
        <v>2686.2328449579286</v>
      </c>
      <c r="G77" s="1">
        <f t="shared" si="17"/>
        <v>2901.405872560621</v>
      </c>
      <c r="H77" s="1">
        <f t="shared" si="17"/>
        <v>2986.1668253037633</v>
      </c>
      <c r="I77" s="1">
        <f t="shared" si="17"/>
        <v>2542.7362234595084</v>
      </c>
      <c r="J77" s="1">
        <f t="shared" si="17"/>
        <v>1994.1010451474933</v>
      </c>
      <c r="K77" s="1">
        <f t="shared" si="17"/>
        <v>2136.5709366853594</v>
      </c>
      <c r="L77" s="10">
        <f t="shared" si="17"/>
        <v>2615.2185744646576</v>
      </c>
      <c r="M77" s="10">
        <f>M71*1000000/M66</f>
        <v>2430.244604739999</v>
      </c>
      <c r="N77" s="10">
        <f>N71*1000000/N66</f>
        <v>2357.730728133197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2825.553379895541</v>
      </c>
      <c r="D78" s="1">
        <f t="shared" si="18"/>
        <v>2869.280935465328</v>
      </c>
      <c r="E78" s="1">
        <f t="shared" si="18"/>
        <v>2858.1209908654305</v>
      </c>
      <c r="F78" s="1">
        <f t="shared" si="18"/>
        <v>3078.935363359967</v>
      </c>
      <c r="G78" s="1">
        <f t="shared" si="18"/>
        <v>3203.833759922724</v>
      </c>
      <c r="H78" s="1">
        <f t="shared" si="18"/>
        <v>3421.263783142576</v>
      </c>
      <c r="I78" s="1">
        <f t="shared" si="18"/>
        <v>3476.5634023814496</v>
      </c>
      <c r="J78" s="1">
        <f t="shared" si="18"/>
        <v>3315.2874176841788</v>
      </c>
      <c r="K78" s="1">
        <f t="shared" si="18"/>
        <v>3441.8739616614116</v>
      </c>
      <c r="L78" s="10">
        <f t="shared" si="18"/>
        <v>2964.997036355675</v>
      </c>
      <c r="M78" s="10">
        <f>M42/M62</f>
        <v>2742.427767900961</v>
      </c>
      <c r="N78" s="10">
        <f>N42/N62</f>
        <v>2636.733112362561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2469.664433406229</v>
      </c>
      <c r="D80" s="1">
        <f aca="true" t="shared" si="19" ref="D80:K80">D78*1000000/D65</f>
        <v>2500.3795453946645</v>
      </c>
      <c r="E80" s="1">
        <f t="shared" si="19"/>
        <v>2484.432780345177</v>
      </c>
      <c r="F80" s="1">
        <f t="shared" si="19"/>
        <v>2649.439594260413</v>
      </c>
      <c r="G80" s="1">
        <f t="shared" si="19"/>
        <v>2747.529159665618</v>
      </c>
      <c r="H80" s="1">
        <f t="shared" si="19"/>
        <v>2925.3895245369895</v>
      </c>
      <c r="I80" s="1">
        <f t="shared" si="19"/>
        <v>2946.511544543489</v>
      </c>
      <c r="J80" s="1">
        <f t="shared" si="19"/>
        <v>2795.5149573354765</v>
      </c>
      <c r="K80" s="1">
        <f t="shared" si="19"/>
        <v>2902.255198075434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2461.557091325887</v>
      </c>
      <c r="D81" s="1">
        <f aca="true" t="shared" si="20" ref="D81:L81">D78*1000000/D66</f>
        <v>2492.7915535770962</v>
      </c>
      <c r="E81" s="1">
        <f t="shared" si="20"/>
        <v>2484.268822558263</v>
      </c>
      <c r="F81" s="1">
        <f t="shared" si="20"/>
        <v>2657.174294178896</v>
      </c>
      <c r="G81" s="1">
        <f t="shared" si="20"/>
        <v>2766.0100435717795</v>
      </c>
      <c r="H81" s="1">
        <f t="shared" si="20"/>
        <v>2952.704735904228</v>
      </c>
      <c r="I81" s="1">
        <f t="shared" si="20"/>
        <v>2983.481022641109</v>
      </c>
      <c r="J81" s="1">
        <f t="shared" si="20"/>
        <v>2837.548283724781</v>
      </c>
      <c r="K81" s="1">
        <f t="shared" si="20"/>
        <v>2945.8934693304855</v>
      </c>
      <c r="L81" s="10">
        <f t="shared" si="20"/>
        <v>2536.205160428114</v>
      </c>
      <c r="M81" s="10">
        <f>M78*1000000/M66</f>
        <v>2352.1140967001306</v>
      </c>
      <c r="N81" s="10">
        <f>N78*1000000/N66</f>
        <v>2272.7829861861724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147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2445.26</v>
      </c>
      <c r="O85" s="4">
        <f>SUM(O86:O90)</f>
        <v>2565.8</v>
      </c>
      <c r="P85" s="4">
        <f>SUM(P86:P90)</f>
        <v>2491.53</v>
      </c>
      <c r="Q85" s="4">
        <f>SUM(Q86:Q90)</f>
        <v>2650.67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505.47</v>
      </c>
      <c r="O86" s="1">
        <v>503.76</v>
      </c>
      <c r="P86" s="1">
        <v>474.57</v>
      </c>
      <c r="Q86" s="1">
        <v>484.83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483</v>
      </c>
      <c r="O87" s="1">
        <v>575.62</v>
      </c>
      <c r="P87" s="1">
        <v>588.88</v>
      </c>
      <c r="Q87" s="1">
        <v>650.41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307.16</v>
      </c>
      <c r="O88" s="1">
        <v>344.27</v>
      </c>
      <c r="P88" s="1">
        <v>346.69</v>
      </c>
      <c r="Q88" s="1">
        <v>331.16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491.46</v>
      </c>
      <c r="O89" s="1">
        <v>447.05</v>
      </c>
      <c r="P89" s="1">
        <v>410.31</v>
      </c>
      <c r="Q89" s="1">
        <v>427.42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658.17</v>
      </c>
      <c r="O90" s="1">
        <v>695.1</v>
      </c>
      <c r="P90" s="1">
        <v>671.08</v>
      </c>
      <c r="Q90" s="1">
        <v>756.85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35.81</v>
      </c>
      <c r="N92" s="4">
        <f>SUM(N93:N97)</f>
        <v>103.32</v>
      </c>
      <c r="O92" s="4">
        <f>SUM(O93:O97)</f>
        <v>-10.200000000000003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20.17</v>
      </c>
      <c r="N93" s="1">
        <v>64.66</v>
      </c>
      <c r="O93" s="1">
        <v>-59.18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-37.6</v>
      </c>
      <c r="N94" s="1">
        <v>-34.49</v>
      </c>
      <c r="O94" s="1">
        <v>-11.93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-12.21</v>
      </c>
      <c r="N95" s="1">
        <v>-36.85</v>
      </c>
      <c r="O95" s="1">
        <v>-55.55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65.45</v>
      </c>
      <c r="N96" s="1">
        <v>110</v>
      </c>
      <c r="O96" s="1">
        <v>116.46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3.38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1">
      <pane xSplit="15080" ySplit="4500" topLeftCell="M86" activePane="bottomRight" state="split"/>
      <selection pane="topLeft" activeCell="B11" sqref="B11"/>
      <selection pane="topRight" activeCell="P8" sqref="P8:Q8"/>
      <selection pane="bottomLeft" activeCell="B98" sqref="B98:Q101"/>
      <selection pane="bottomRight" activeCell="Q97" sqref="Q97"/>
    </sheetView>
  </sheetViews>
  <sheetFormatPr defaultColWidth="11.00390625" defaultRowHeight="12.75"/>
  <cols>
    <col min="1" max="1" width="3.125" style="0" customWidth="1"/>
    <col min="2" max="2" width="58.125" style="0" customWidth="1"/>
    <col min="3" max="4" width="10.25390625" style="0" customWidth="1"/>
    <col min="5" max="7" width="9.875" style="0" customWidth="1"/>
    <col min="8" max="8" width="9.25390625" style="0" customWidth="1"/>
    <col min="9" max="9" width="9.125" style="0" customWidth="1"/>
    <col min="10" max="10" width="9.625" style="0" customWidth="1"/>
    <col min="11" max="11" width="9.25390625" style="0" customWidth="1"/>
  </cols>
  <sheetData>
    <row r="4" ht="12.75">
      <c r="B4" s="7" t="s">
        <v>91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787.2587392007034</v>
      </c>
      <c r="D9" s="4">
        <f aca="true" t="shared" si="1" ref="D9:L9">D10+D17</f>
        <v>824.1993409324574</v>
      </c>
      <c r="E9" s="4">
        <f t="shared" si="1"/>
        <v>965.7807747732159</v>
      </c>
      <c r="F9" s="4">
        <f t="shared" si="1"/>
        <v>1225.3200834052132</v>
      </c>
      <c r="G9" s="4">
        <f t="shared" si="1"/>
        <v>1453.4833131078035</v>
      </c>
      <c r="H9" s="4">
        <f t="shared" si="1"/>
        <v>1480.9426016182429</v>
      </c>
      <c r="I9" s="4">
        <f t="shared" si="1"/>
        <v>1261.0694150180939</v>
      </c>
      <c r="J9" s="4">
        <f t="shared" si="1"/>
        <v>1041.8325755578146</v>
      </c>
      <c r="K9" s="4">
        <f t="shared" si="1"/>
        <v>1307.4159555578146</v>
      </c>
      <c r="L9" s="4">
        <f t="shared" si="1"/>
        <v>1267.2082453565567</v>
      </c>
      <c r="M9" s="4">
        <f>M10+M17</f>
        <v>1215.2264222946474</v>
      </c>
      <c r="N9" s="4">
        <f>N10+N17</f>
        <v>1213.2311891989816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373.6077834664438</v>
      </c>
      <c r="D10" s="6">
        <f aca="true" t="shared" si="2" ref="D10:J10">SUM(D11:D16)</f>
        <v>391.4093409324574</v>
      </c>
      <c r="E10" s="6">
        <f t="shared" si="2"/>
        <v>494.1671647732159</v>
      </c>
      <c r="F10" s="6">
        <f t="shared" si="2"/>
        <v>688.4001834052133</v>
      </c>
      <c r="G10" s="6">
        <f t="shared" si="2"/>
        <v>831.7072931078034</v>
      </c>
      <c r="H10" s="6">
        <f t="shared" si="2"/>
        <v>814.3676416182429</v>
      </c>
      <c r="I10" s="6">
        <f t="shared" si="2"/>
        <v>590.9002050180939</v>
      </c>
      <c r="J10" s="6">
        <f t="shared" si="2"/>
        <v>402.10057555781464</v>
      </c>
      <c r="K10" s="6">
        <f>J10</f>
        <v>402.10057555781464</v>
      </c>
      <c r="L10" s="6">
        <f>SUM(L11:L16)</f>
        <v>404.5777553565569</v>
      </c>
      <c r="M10" s="6">
        <f>SUM(M11:M16)</f>
        <v>339.9784456346471</v>
      </c>
      <c r="N10" s="6">
        <f>SUM(N11:N16)</f>
        <v>367.3249643389818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13.758815425006867</v>
      </c>
      <c r="D11" s="1">
        <v>14.691</v>
      </c>
      <c r="E11" s="1">
        <v>15.08</v>
      </c>
      <c r="F11" s="1">
        <v>16.420849999999998</v>
      </c>
      <c r="G11" s="1">
        <v>17.542720000000003</v>
      </c>
      <c r="H11" s="1">
        <v>19.07296</v>
      </c>
      <c r="I11" s="1">
        <v>17.096919999999997</v>
      </c>
      <c r="J11" s="1">
        <v>12.1314</v>
      </c>
      <c r="K11" s="1">
        <v>12.1314</v>
      </c>
      <c r="L11" s="1">
        <v>19.26214</v>
      </c>
      <c r="M11" s="1">
        <v>18.119819594976</v>
      </c>
      <c r="N11" s="1">
        <v>17.376898713912</v>
      </c>
      <c r="O11" s="1"/>
      <c r="P11" s="1"/>
      <c r="Q11" s="1"/>
    </row>
    <row r="12" spans="2:17" ht="12.75">
      <c r="B12" t="s">
        <v>28</v>
      </c>
      <c r="C12" s="1">
        <v>27.338</v>
      </c>
      <c r="D12" s="1">
        <v>28.722</v>
      </c>
      <c r="E12" s="1">
        <v>30.069</v>
      </c>
      <c r="F12" s="1">
        <v>34.198</v>
      </c>
      <c r="G12" s="1">
        <v>41.922</v>
      </c>
      <c r="H12" s="1">
        <v>49.259</v>
      </c>
      <c r="I12" s="1">
        <v>59.754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43.77358475118613</v>
      </c>
      <c r="D13" s="1">
        <v>47.150119907655615</v>
      </c>
      <c r="E13" s="1">
        <v>54.98511019934354</v>
      </c>
      <c r="F13" s="1">
        <v>63.51298635982954</v>
      </c>
      <c r="G13" s="1">
        <v>71.5565852174587</v>
      </c>
      <c r="H13" s="1">
        <v>71.73913367097097</v>
      </c>
      <c r="I13" s="1">
        <v>69.51991882095523</v>
      </c>
      <c r="J13" s="1">
        <v>66.12871208811217</v>
      </c>
      <c r="K13" s="1">
        <v>66.12871208811217</v>
      </c>
      <c r="L13" s="1">
        <v>55.32190919221584</v>
      </c>
      <c r="M13" s="1">
        <v>48.54648283578762</v>
      </c>
      <c r="N13" s="1">
        <v>50.053397873772596</v>
      </c>
      <c r="O13" s="1"/>
      <c r="P13" s="1"/>
      <c r="Q13" s="1"/>
    </row>
    <row r="14" spans="2:17" ht="12.75">
      <c r="B14" t="s">
        <v>17</v>
      </c>
      <c r="C14" s="1">
        <v>234.01981569325804</v>
      </c>
      <c r="D14" s="1">
        <v>264.446</v>
      </c>
      <c r="E14" s="1">
        <v>352.4703625</v>
      </c>
      <c r="F14" s="1">
        <v>514.035</v>
      </c>
      <c r="G14" s="1">
        <v>640.963</v>
      </c>
      <c r="H14" s="1">
        <v>615.4839999999999</v>
      </c>
      <c r="I14" s="1">
        <v>388.942</v>
      </c>
      <c r="J14" s="1">
        <v>275.627</v>
      </c>
      <c r="K14" s="1">
        <v>275.627</v>
      </c>
      <c r="L14" s="1">
        <v>285.868</v>
      </c>
      <c r="M14" s="1">
        <v>237.546</v>
      </c>
      <c r="N14" s="1">
        <v>257.232</v>
      </c>
      <c r="O14" s="1"/>
      <c r="P14" s="1"/>
      <c r="Q14" s="1"/>
    </row>
    <row r="15" spans="2:17" ht="12.75">
      <c r="B15" t="s">
        <v>51</v>
      </c>
      <c r="C15" s="1">
        <v>54.71756759699275</v>
      </c>
      <c r="D15" s="1">
        <v>36.400221024801745</v>
      </c>
      <c r="E15" s="1">
        <v>41.56269207387237</v>
      </c>
      <c r="F15" s="1">
        <v>60.23334704538382</v>
      </c>
      <c r="G15" s="1">
        <v>59.722987890344754</v>
      </c>
      <c r="H15" s="1">
        <v>58.81254794727209</v>
      </c>
      <c r="I15" s="1">
        <v>55.5873661971386</v>
      </c>
      <c r="J15" s="1">
        <v>48.21346346970243</v>
      </c>
      <c r="K15" s="1">
        <v>48.21346346970243</v>
      </c>
      <c r="L15" s="1">
        <v>44.12570616434109</v>
      </c>
      <c r="M15" s="1">
        <v>35.7661432038835</v>
      </c>
      <c r="N15" s="1">
        <v>42.66266775129716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413.65095573425964</v>
      </c>
      <c r="D17" s="6">
        <f aca="true" t="shared" si="3" ref="D17:O17">D18+D19+D20</f>
        <v>432.79</v>
      </c>
      <c r="E17" s="6">
        <f t="shared" si="3"/>
        <v>471.61361</v>
      </c>
      <c r="F17" s="6">
        <f t="shared" si="3"/>
        <v>536.9199</v>
      </c>
      <c r="G17" s="6">
        <f t="shared" si="3"/>
        <v>621.77602</v>
      </c>
      <c r="H17" s="6">
        <f t="shared" si="3"/>
        <v>666.57496</v>
      </c>
      <c r="I17" s="6">
        <f t="shared" si="3"/>
        <v>670.1692099999999</v>
      </c>
      <c r="J17" s="6">
        <f t="shared" si="3"/>
        <v>639.732</v>
      </c>
      <c r="K17" s="6">
        <f t="shared" si="3"/>
        <v>905.31538</v>
      </c>
      <c r="L17" s="6">
        <f t="shared" si="3"/>
        <v>862.6304899999999</v>
      </c>
      <c r="M17" s="6">
        <f t="shared" si="3"/>
        <v>875.2479766600002</v>
      </c>
      <c r="N17" s="6">
        <f t="shared" si="3"/>
        <v>845.9062248599998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362.92779683425965</v>
      </c>
      <c r="D18" s="1">
        <v>379.178</v>
      </c>
      <c r="E18" s="1">
        <v>414.168</v>
      </c>
      <c r="F18" s="1">
        <v>472.90563000000003</v>
      </c>
      <c r="G18" s="1">
        <v>552.28976</v>
      </c>
      <c r="H18" s="1">
        <v>591.385</v>
      </c>
      <c r="I18" s="1">
        <v>615.7715</v>
      </c>
      <c r="J18" s="1">
        <v>598.4864</v>
      </c>
      <c r="K18" s="1">
        <v>864.06978</v>
      </c>
      <c r="L18" s="1">
        <v>825.1183199999999</v>
      </c>
      <c r="M18" s="1">
        <v>837.0059218800001</v>
      </c>
      <c r="N18" s="1">
        <v>812.9842573899999</v>
      </c>
      <c r="O18" s="1"/>
      <c r="P18" s="1"/>
      <c r="Q18" s="1"/>
    </row>
    <row r="19" spans="2:17" ht="12.75">
      <c r="B19" t="s">
        <v>71</v>
      </c>
      <c r="C19" s="1">
        <v>32.41655033</v>
      </c>
      <c r="D19" s="1">
        <v>33.915</v>
      </c>
      <c r="E19" s="1">
        <v>37.914</v>
      </c>
      <c r="F19" s="1">
        <v>43.82713</v>
      </c>
      <c r="G19" s="1">
        <v>48.56186</v>
      </c>
      <c r="H19" s="1">
        <v>53.74293</v>
      </c>
      <c r="I19" s="1">
        <v>33.76569</v>
      </c>
      <c r="J19" s="1">
        <v>21.43061</v>
      </c>
      <c r="K19" s="1">
        <v>21.43061</v>
      </c>
      <c r="L19" s="1">
        <v>18.28062</v>
      </c>
      <c r="M19" s="1">
        <v>19.466355179999997</v>
      </c>
      <c r="N19" s="1">
        <v>14.752428790000003</v>
      </c>
      <c r="O19" s="1"/>
      <c r="P19" s="1"/>
      <c r="Q19" s="1"/>
    </row>
    <row r="20" spans="2:17" ht="12.75">
      <c r="B20" t="s">
        <v>23</v>
      </c>
      <c r="C20" s="1">
        <v>18.30660857</v>
      </c>
      <c r="D20" s="1">
        <v>19.697</v>
      </c>
      <c r="E20" s="1">
        <v>19.53161</v>
      </c>
      <c r="F20" s="1">
        <v>20.18714</v>
      </c>
      <c r="G20" s="1">
        <v>20.9244</v>
      </c>
      <c r="H20" s="1">
        <v>21.447029999999998</v>
      </c>
      <c r="I20" s="1">
        <v>20.63202</v>
      </c>
      <c r="J20" s="1">
        <v>19.81499</v>
      </c>
      <c r="K20" s="1">
        <v>19.81499</v>
      </c>
      <c r="L20" s="1">
        <v>19.23155</v>
      </c>
      <c r="M20" s="1">
        <v>18.775699600000003</v>
      </c>
      <c r="N20" s="1">
        <v>18.169538680000002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894.6956311252991</v>
      </c>
      <c r="D22" s="4">
        <f aca="true" t="shared" si="4" ref="D22:K22">D23+D24+D25</f>
        <v>974.5150000000001</v>
      </c>
      <c r="E22" s="4">
        <f t="shared" si="4"/>
        <v>1008.61005</v>
      </c>
      <c r="F22" s="4">
        <f t="shared" si="4"/>
        <v>1097.9794</v>
      </c>
      <c r="G22" s="4">
        <f t="shared" si="4"/>
        <v>1180.5139600000002</v>
      </c>
      <c r="H22" s="4">
        <f t="shared" si="4"/>
        <v>1184.7423199999998</v>
      </c>
      <c r="I22" s="4">
        <f t="shared" si="4"/>
        <v>1029.7565699999998</v>
      </c>
      <c r="J22" s="4">
        <f t="shared" si="4"/>
        <v>779.20972</v>
      </c>
      <c r="K22" s="4">
        <f t="shared" si="4"/>
        <v>1105.664425</v>
      </c>
      <c r="L22" s="4">
        <f>L23+L24+L25</f>
        <v>1410.23573</v>
      </c>
      <c r="M22" s="4">
        <f>M23+M24+M25</f>
        <v>1369.2292066698624</v>
      </c>
      <c r="N22" s="4">
        <f>N23+N24+N25</f>
        <v>1381.8507425658343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661.8334988250116</v>
      </c>
      <c r="D23" s="1">
        <v>723.057</v>
      </c>
      <c r="E23" s="1">
        <v>751.562</v>
      </c>
      <c r="F23" s="1">
        <v>830.40534</v>
      </c>
      <c r="G23" s="1">
        <v>905.49297</v>
      </c>
      <c r="H23" s="1">
        <v>893.80657</v>
      </c>
      <c r="I23" s="1">
        <v>745.8786899999999</v>
      </c>
      <c r="J23" s="1">
        <v>505.59873</v>
      </c>
      <c r="K23" s="1">
        <v>722.2839</v>
      </c>
      <c r="L23" s="1">
        <v>1022.85378</v>
      </c>
      <c r="M23" s="1">
        <v>1001.4562860311349</v>
      </c>
      <c r="N23" s="1">
        <v>1020.2163712466987</v>
      </c>
      <c r="O23" s="1"/>
      <c r="P23" s="1"/>
      <c r="Q23" s="1"/>
    </row>
    <row r="24" spans="2:17" ht="12.75">
      <c r="B24" t="s">
        <v>30</v>
      </c>
      <c r="C24" s="1">
        <v>217.2971323002875</v>
      </c>
      <c r="D24" s="1">
        <v>234.209</v>
      </c>
      <c r="E24" s="1">
        <v>238.52909</v>
      </c>
      <c r="F24" s="1">
        <v>248.03051999999997</v>
      </c>
      <c r="G24" s="1">
        <v>252.42584</v>
      </c>
      <c r="H24" s="1">
        <v>266.62701</v>
      </c>
      <c r="I24" s="1">
        <v>256.36812</v>
      </c>
      <c r="J24" s="1">
        <v>243.9323</v>
      </c>
      <c r="K24" s="1">
        <v>353.70183499999996</v>
      </c>
      <c r="L24" s="1">
        <v>355.72076</v>
      </c>
      <c r="M24" s="1">
        <v>335.8002694815781</v>
      </c>
      <c r="N24" s="1">
        <v>326.096796467974</v>
      </c>
      <c r="O24" s="1"/>
      <c r="P24" s="1"/>
      <c r="Q24" s="1"/>
    </row>
    <row r="25" spans="2:17" ht="12.75">
      <c r="B25" t="s">
        <v>124</v>
      </c>
      <c r="C25" s="1">
        <v>15.565</v>
      </c>
      <c r="D25" s="1">
        <v>17.249</v>
      </c>
      <c r="E25" s="1">
        <v>18.51896</v>
      </c>
      <c r="F25" s="1">
        <v>19.54354</v>
      </c>
      <c r="G25" s="1">
        <v>22.59515</v>
      </c>
      <c r="H25" s="1">
        <v>24.30874</v>
      </c>
      <c r="I25" s="1">
        <v>27.50976</v>
      </c>
      <c r="J25" s="1">
        <v>29.67869</v>
      </c>
      <c r="K25" s="1">
        <v>29.67869</v>
      </c>
      <c r="L25" s="1">
        <v>31.661189999999998</v>
      </c>
      <c r="M25" s="1">
        <v>31.97265115714928</v>
      </c>
      <c r="N25" s="1">
        <v>35.53757485116138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-178.03670634700003</v>
      </c>
      <c r="D27" s="4">
        <f t="shared" si="5"/>
        <v>-193.005778093</v>
      </c>
      <c r="E27" s="4">
        <f t="shared" si="5"/>
        <v>-183.57656297500003</v>
      </c>
      <c r="F27" s="4">
        <f t="shared" si="5"/>
        <v>-215.54007366800002</v>
      </c>
      <c r="G27" s="4">
        <f t="shared" si="5"/>
        <v>-205.70746299500004</v>
      </c>
      <c r="H27" s="4">
        <f t="shared" si="5"/>
        <v>-188.53096980200002</v>
      </c>
      <c r="I27" s="4">
        <f t="shared" si="5"/>
        <v>-191.207234496</v>
      </c>
      <c r="J27" s="4">
        <f t="shared" si="5"/>
        <v>-65.38038539424753</v>
      </c>
      <c r="K27" s="4">
        <f t="shared" si="5"/>
        <v>-121.89860036882087</v>
      </c>
      <c r="L27" s="4">
        <f t="shared" si="5"/>
        <v>-53.28242400498869</v>
      </c>
      <c r="M27" s="4">
        <f t="shared" si="5"/>
        <v>-71.62340216143926</v>
      </c>
      <c r="N27" s="4">
        <f t="shared" si="5"/>
        <v>-174.722227519309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-202.32679634700003</v>
      </c>
      <c r="D28" s="1">
        <v>-216.038778093</v>
      </c>
      <c r="E28" s="1">
        <v>-222.27756297500002</v>
      </c>
      <c r="F28" s="1">
        <v>-241.47767366800002</v>
      </c>
      <c r="G28" s="1">
        <v>-257.97542299500003</v>
      </c>
      <c r="H28" s="1">
        <v>-280.478419802</v>
      </c>
      <c r="I28" s="1">
        <v>-251.41969449600003</v>
      </c>
      <c r="J28" s="1">
        <v>-177.88591539424752</v>
      </c>
      <c r="K28" s="1">
        <v>-250.2108674176984</v>
      </c>
      <c r="L28" s="1">
        <v>-471.7951556035822</v>
      </c>
      <c r="M28" s="1">
        <v>-497.79780592647705</v>
      </c>
      <c r="N28" s="1">
        <v>-501.7085326419547</v>
      </c>
      <c r="O28" s="1"/>
      <c r="P28" s="1"/>
      <c r="Q28" s="1"/>
    </row>
    <row r="29" spans="2:17" ht="12.75">
      <c r="B29" t="s">
        <v>29</v>
      </c>
      <c r="C29" s="1">
        <v>24.29009</v>
      </c>
      <c r="D29" s="1">
        <v>23.033</v>
      </c>
      <c r="E29" s="1">
        <v>38.701</v>
      </c>
      <c r="F29" s="1">
        <v>25.9376</v>
      </c>
      <c r="G29" s="1">
        <v>14.01296</v>
      </c>
      <c r="H29" s="1">
        <v>51.182050000000004</v>
      </c>
      <c r="I29" s="1">
        <v>19.41766</v>
      </c>
      <c r="J29" s="1">
        <v>12.87858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38.255</v>
      </c>
      <c r="H30" s="1">
        <v>40.7654</v>
      </c>
      <c r="I30" s="1">
        <v>40.7948</v>
      </c>
      <c r="J30" s="1">
        <v>41.0492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58.57775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-230.14787835825518</v>
      </c>
      <c r="L32" s="1">
        <v>-190.23973319340644</v>
      </c>
      <c r="M32" s="1">
        <v>-178.68983939884993</v>
      </c>
      <c r="N32" s="1">
        <v>-207.21851250444342</v>
      </c>
      <c r="O32" s="1"/>
      <c r="P32" s="1"/>
      <c r="Q32" s="1"/>
    </row>
    <row r="33" spans="2:17" ht="12.75">
      <c r="B33" t="s">
        <v>152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59</v>
      </c>
      <c r="K34" s="1">
        <v>138.79964540713277</v>
      </c>
      <c r="L34" s="1">
        <v>559.07148</v>
      </c>
      <c r="M34" s="1">
        <v>558.129530783274</v>
      </c>
      <c r="N34" s="1">
        <v>489.3862498038807</v>
      </c>
      <c r="O34" s="1"/>
      <c r="P34" s="1"/>
      <c r="Q34" s="1"/>
    </row>
    <row r="35" spans="2:17" ht="12.75">
      <c r="B35" t="s">
        <v>60</v>
      </c>
      <c r="K35" s="1">
        <v>188.36342</v>
      </c>
      <c r="M35" s="1"/>
      <c r="N35" s="1"/>
      <c r="O35" s="1"/>
      <c r="P35" s="1"/>
      <c r="Q35" s="1"/>
    </row>
    <row r="36" spans="2:17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31.29708</v>
      </c>
      <c r="L36" s="1">
        <v>49.680984792</v>
      </c>
      <c r="M36" s="1">
        <v>46.734712380613665</v>
      </c>
      <c r="N36" s="1">
        <v>44.81856782320842</v>
      </c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1503.9176639790023</v>
      </c>
      <c r="D38" s="8">
        <f t="shared" si="6"/>
        <v>1605.7085628394575</v>
      </c>
      <c r="E38" s="8">
        <f t="shared" si="6"/>
        <v>1790.8142617982157</v>
      </c>
      <c r="F38" s="8">
        <f t="shared" si="6"/>
        <v>2107.7594097372134</v>
      </c>
      <c r="G38" s="8">
        <f t="shared" si="6"/>
        <v>2428.2898101128035</v>
      </c>
      <c r="H38" s="8">
        <f t="shared" si="6"/>
        <v>2477.1539518162426</v>
      </c>
      <c r="I38" s="8">
        <f t="shared" si="6"/>
        <v>2099.6187505220937</v>
      </c>
      <c r="J38" s="8">
        <f t="shared" si="6"/>
        <v>1755.6619101635672</v>
      </c>
      <c r="K38" s="8">
        <f t="shared" si="6"/>
        <v>2291.1817801889933</v>
      </c>
      <c r="L38" s="8">
        <f t="shared" si="6"/>
        <v>2624.161551351568</v>
      </c>
      <c r="M38" s="8">
        <f t="shared" si="6"/>
        <v>2512.8322268030706</v>
      </c>
      <c r="N38" s="8">
        <f t="shared" si="6"/>
        <v>2420.3597042455067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41.61569307264821</v>
      </c>
      <c r="D40" s="1">
        <v>40.83216955147391</v>
      </c>
      <c r="E40" s="1">
        <v>74.45916121723477</v>
      </c>
      <c r="F40" s="1">
        <v>51.18481069465817</v>
      </c>
      <c r="G40" s="1">
        <v>77.45016013518585</v>
      </c>
      <c r="H40" s="1">
        <v>33.740597391864156</v>
      </c>
      <c r="I40" s="1">
        <v>-157.8381809324487</v>
      </c>
      <c r="J40" s="1">
        <v>-381.038156984338</v>
      </c>
      <c r="K40" s="1">
        <v>-172.41090580276503</v>
      </c>
      <c r="L40" s="1">
        <v>408.48324738730895</v>
      </c>
      <c r="M40" s="1">
        <v>502.89968860859153</v>
      </c>
      <c r="N40" s="1">
        <v>466.6806590034883</v>
      </c>
      <c r="O40" s="1"/>
      <c r="P40" s="1"/>
      <c r="Q40" s="1"/>
    </row>
    <row r="41" spans="2:17" ht="12.75">
      <c r="B41" t="s">
        <v>122</v>
      </c>
      <c r="C41" s="1">
        <v>15.317694627825178</v>
      </c>
      <c r="D41" s="1">
        <v>84.64075078445573</v>
      </c>
      <c r="E41" s="1">
        <v>41.61569307264821</v>
      </c>
      <c r="F41" s="1">
        <v>40.83216955147391</v>
      </c>
      <c r="G41" s="1">
        <v>74.45916121723477</v>
      </c>
      <c r="H41" s="1">
        <v>51.18481069465817</v>
      </c>
      <c r="I41" s="1">
        <v>77.45016013518585</v>
      </c>
      <c r="J41" s="1">
        <v>33.740597391864156</v>
      </c>
      <c r="K41" s="1">
        <v>33.74206975998984</v>
      </c>
      <c r="L41" s="1">
        <v>0</v>
      </c>
      <c r="M41" s="1">
        <v>-31.32609302777314</v>
      </c>
      <c r="N41" s="1">
        <v>379.1583267673263</v>
      </c>
      <c r="O41" s="1"/>
      <c r="P41" s="1"/>
      <c r="Q41" s="1"/>
    </row>
    <row r="42" spans="2:17" ht="12.75">
      <c r="B42" s="3" t="s">
        <v>20</v>
      </c>
      <c r="C42" s="4">
        <f>C38-C40+C41</f>
        <v>1477.6196655341794</v>
      </c>
      <c r="D42" s="4">
        <f>D38-D40+D41</f>
        <v>1649.5171440724394</v>
      </c>
      <c r="E42" s="4">
        <f>E38-E40+E41</f>
        <v>1757.970793653629</v>
      </c>
      <c r="F42" s="4">
        <f aca="true" t="shared" si="7" ref="F42:K42">F38-F40+F41</f>
        <v>2097.406768594029</v>
      </c>
      <c r="G42" s="4">
        <f t="shared" si="7"/>
        <v>2425.2988111948525</v>
      </c>
      <c r="H42" s="4">
        <f t="shared" si="7"/>
        <v>2494.598165119037</v>
      </c>
      <c r="I42" s="4">
        <f t="shared" si="7"/>
        <v>2334.907091589728</v>
      </c>
      <c r="J42" s="4">
        <f t="shared" si="7"/>
        <v>2170.4406645397694</v>
      </c>
      <c r="K42" s="4">
        <f t="shared" si="7"/>
        <v>2497.3347557517486</v>
      </c>
      <c r="L42" s="4">
        <f>L38-L40+L41</f>
        <v>2215.678303964259</v>
      </c>
      <c r="M42" s="4">
        <f>M38-M40+M41</f>
        <v>1978.606445166706</v>
      </c>
      <c r="N42" s="4">
        <f>N38-N40+N41</f>
        <v>2332.8373720093446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32.48162634700003</v>
      </c>
      <c r="D44" s="4">
        <f aca="true" t="shared" si="8" ref="D44:K44">D45+D46+D47</f>
        <v>38.10405809299999</v>
      </c>
      <c r="E44" s="4">
        <f t="shared" si="8"/>
        <v>39.636372975000015</v>
      </c>
      <c r="F44" s="4">
        <f t="shared" si="8"/>
        <v>42.68055366800004</v>
      </c>
      <c r="G44" s="4">
        <f t="shared" si="8"/>
        <v>46.290952995000026</v>
      </c>
      <c r="H44" s="4">
        <f t="shared" si="8"/>
        <v>50.394129802000016</v>
      </c>
      <c r="I44" s="4">
        <f t="shared" si="8"/>
        <v>48.65845449600004</v>
      </c>
      <c r="J44" s="4">
        <f t="shared" si="8"/>
        <v>34.184495394247506</v>
      </c>
      <c r="K44" s="4">
        <f t="shared" si="8"/>
        <v>30.543679999999988</v>
      </c>
      <c r="L44" s="4">
        <f>L45+L46+L47</f>
        <v>56.12628520800002</v>
      </c>
      <c r="M44" s="4">
        <f>M45+M46+M47</f>
        <v>52.79778225451664</v>
      </c>
      <c r="N44" s="4">
        <f>N45+N46+N47</f>
        <v>50.63304906249159</v>
      </c>
      <c r="O44" s="1"/>
      <c r="P44" s="1"/>
      <c r="Q44" s="1"/>
    </row>
    <row r="45" spans="2:17" ht="12.75">
      <c r="B45" t="s">
        <v>50</v>
      </c>
      <c r="C45" s="1">
        <v>29.55379634700003</v>
      </c>
      <c r="D45" s="1">
        <v>35.146778092999995</v>
      </c>
      <c r="E45" s="1">
        <v>36.59443297500002</v>
      </c>
      <c r="F45" s="1">
        <v>39.285023668000036</v>
      </c>
      <c r="G45" s="1">
        <v>46.290952995000026</v>
      </c>
      <c r="H45" s="1">
        <v>50.32887980200002</v>
      </c>
      <c r="I45" s="1">
        <v>45.73177449600004</v>
      </c>
      <c r="J45" s="1">
        <v>34.184495394247506</v>
      </c>
      <c r="K45" s="1">
        <v>61.84075999999999</v>
      </c>
      <c r="L45" s="1">
        <v>105.80727000000002</v>
      </c>
      <c r="M45" s="1">
        <v>99.5324946351303</v>
      </c>
      <c r="N45" s="1">
        <v>95.4516168857</v>
      </c>
      <c r="O45" s="1"/>
      <c r="P45" s="1"/>
      <c r="Q45" s="1"/>
    </row>
    <row r="46" spans="2:17" ht="12.75">
      <c r="B46" t="s">
        <v>64</v>
      </c>
      <c r="C46" s="11"/>
      <c r="D46" s="11"/>
      <c r="E46" s="11"/>
      <c r="F46" s="11"/>
      <c r="G46" s="11"/>
      <c r="H46" s="11"/>
      <c r="I46" s="11"/>
      <c r="J46" s="11"/>
      <c r="K46" s="12">
        <f>-K36</f>
        <v>-31.29708</v>
      </c>
      <c r="L46" s="12">
        <f>-L36</f>
        <v>-49.680984792</v>
      </c>
      <c r="M46" s="12">
        <f>-M36</f>
        <v>-46.734712380613665</v>
      </c>
      <c r="N46" s="12">
        <f>-N36</f>
        <v>-44.81856782320842</v>
      </c>
      <c r="O46" s="1"/>
      <c r="P46" s="1"/>
      <c r="Q46" s="1"/>
    </row>
    <row r="47" spans="2:17" ht="12.75">
      <c r="B47" t="s">
        <v>146</v>
      </c>
      <c r="C47" s="11">
        <v>2.92783</v>
      </c>
      <c r="D47" s="11">
        <v>2.95728</v>
      </c>
      <c r="E47" s="11">
        <v>3.04194</v>
      </c>
      <c r="F47" s="11">
        <v>3.39553</v>
      </c>
      <c r="G47" s="11"/>
      <c r="H47" s="11">
        <v>0.06525</v>
      </c>
      <c r="I47" s="11">
        <v>2.92668</v>
      </c>
      <c r="J47" s="1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361.104</v>
      </c>
      <c r="D51" s="1">
        <v>376.67</v>
      </c>
      <c r="E51" s="1">
        <v>410.96288</v>
      </c>
      <c r="F51" s="1">
        <v>469.36513</v>
      </c>
      <c r="G51" s="1">
        <v>548.19417</v>
      </c>
      <c r="H51" s="1">
        <v>586.61841</v>
      </c>
      <c r="I51" s="1">
        <v>610.63757</v>
      </c>
      <c r="J51" s="1">
        <v>589.65798</v>
      </c>
      <c r="K51" s="1">
        <v>855.24137</v>
      </c>
      <c r="L51" s="1">
        <v>815.65464</v>
      </c>
      <c r="M51" s="1">
        <v>826.7047509200002</v>
      </c>
      <c r="N51" s="1">
        <v>802.3265081699999</v>
      </c>
      <c r="O51" s="1"/>
      <c r="P51" s="1"/>
      <c r="Q51" s="1"/>
    </row>
    <row r="52" spans="2:17" ht="12.75">
      <c r="B52" t="s">
        <v>57</v>
      </c>
      <c r="C52" s="1">
        <v>61.496</v>
      </c>
      <c r="D52" s="1">
        <v>72.643</v>
      </c>
      <c r="E52" s="1">
        <v>66.156</v>
      </c>
      <c r="F52" s="1">
        <v>71.078</v>
      </c>
      <c r="G52" s="1">
        <v>80.818</v>
      </c>
      <c r="H52" s="1">
        <v>86.863</v>
      </c>
      <c r="I52" s="1">
        <v>59.527</v>
      </c>
      <c r="J52" s="1">
        <v>56.438</v>
      </c>
      <c r="K52" s="1">
        <v>56.438</v>
      </c>
      <c r="L52" s="1">
        <v>56.196</v>
      </c>
      <c r="M52" s="1">
        <v>54.522</v>
      </c>
      <c r="N52" s="1">
        <v>55.711</v>
      </c>
      <c r="O52" s="1"/>
      <c r="P52" s="1"/>
      <c r="Q52" s="1"/>
    </row>
    <row r="53" spans="2:17" ht="12.75">
      <c r="B53" t="s">
        <v>58</v>
      </c>
      <c r="C53" s="1">
        <v>222.139</v>
      </c>
      <c r="D53" s="1">
        <v>264.446</v>
      </c>
      <c r="E53" s="1">
        <v>334.576</v>
      </c>
      <c r="F53" s="1">
        <v>514.035</v>
      </c>
      <c r="G53" s="1">
        <v>640.963</v>
      </c>
      <c r="H53" s="1">
        <v>615.4839999999999</v>
      </c>
      <c r="I53" s="1">
        <v>388.942</v>
      </c>
      <c r="J53" s="1">
        <v>275.627</v>
      </c>
      <c r="K53" s="1">
        <v>275.627</v>
      </c>
      <c r="L53" s="1">
        <v>285.868</v>
      </c>
      <c r="M53" s="1">
        <v>237.546</v>
      </c>
      <c r="N53" s="1">
        <v>257.232</v>
      </c>
      <c r="O53" s="1"/>
      <c r="P53" s="1"/>
      <c r="Q53" s="1"/>
    </row>
    <row r="54" spans="2:17" ht="12.75">
      <c r="B54" t="s">
        <v>70</v>
      </c>
      <c r="C54" s="1">
        <v>18.30660857</v>
      </c>
      <c r="D54" s="1">
        <v>19.697</v>
      </c>
      <c r="E54" s="1">
        <v>19.53161</v>
      </c>
      <c r="F54" s="1">
        <v>20.18714</v>
      </c>
      <c r="G54" s="1">
        <v>20.9244</v>
      </c>
      <c r="H54" s="1">
        <v>21.44703</v>
      </c>
      <c r="I54" s="1">
        <v>20.63202</v>
      </c>
      <c r="J54" s="1">
        <v>19.792</v>
      </c>
      <c r="K54" s="1">
        <v>19.792</v>
      </c>
      <c r="L54" s="1">
        <v>19.23155</v>
      </c>
      <c r="M54" s="1">
        <v>18.7756996</v>
      </c>
      <c r="N54" s="1">
        <v>35.51765774</v>
      </c>
      <c r="O54" s="1"/>
      <c r="P54" s="1"/>
      <c r="Q54" s="1"/>
    </row>
    <row r="55" spans="2:17" ht="12.75">
      <c r="B55" t="s">
        <v>52</v>
      </c>
      <c r="C55" s="1">
        <v>51.158</v>
      </c>
      <c r="D55" s="1">
        <v>53.584</v>
      </c>
      <c r="E55" s="1">
        <v>56.088</v>
      </c>
      <c r="F55" s="1">
        <v>57.257</v>
      </c>
      <c r="G55" s="1">
        <v>58.017</v>
      </c>
      <c r="H55" s="1">
        <v>56.374</v>
      </c>
      <c r="I55" s="1">
        <v>55.062</v>
      </c>
      <c r="J55" s="1">
        <v>44.988</v>
      </c>
      <c r="K55" s="1">
        <v>44.988</v>
      </c>
      <c r="L55" s="1">
        <v>39.354</v>
      </c>
      <c r="M55" s="1">
        <v>36.261</v>
      </c>
      <c r="N55" s="1">
        <v>34.387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32.41655033</v>
      </c>
      <c r="D56" s="1">
        <f t="shared" si="9"/>
        <v>33.915</v>
      </c>
      <c r="E56" s="1">
        <f t="shared" si="9"/>
        <v>37.914</v>
      </c>
      <c r="F56" s="1">
        <f t="shared" si="9"/>
        <v>43.82713</v>
      </c>
      <c r="G56" s="1">
        <f t="shared" si="9"/>
        <v>48.56186</v>
      </c>
      <c r="H56" s="1">
        <f t="shared" si="9"/>
        <v>53.74293</v>
      </c>
      <c r="I56" s="1">
        <f t="shared" si="9"/>
        <v>33.76569</v>
      </c>
      <c r="J56" s="1">
        <f t="shared" si="9"/>
        <v>21.43061</v>
      </c>
      <c r="K56" s="1">
        <f t="shared" si="9"/>
        <v>21.43061</v>
      </c>
      <c r="L56" s="1">
        <v>18.28062</v>
      </c>
      <c r="M56" s="1">
        <v>19.46635518</v>
      </c>
      <c r="N56" s="1">
        <v>14.85271524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8" ht="12.75">
      <c r="B58" s="3" t="s">
        <v>0</v>
      </c>
      <c r="C58" s="4">
        <v>186.815</v>
      </c>
      <c r="D58" s="4">
        <v>199.476</v>
      </c>
      <c r="E58" s="4">
        <v>204.7592</v>
      </c>
      <c r="F58" s="4">
        <v>222.96481</v>
      </c>
      <c r="G58" s="4">
        <v>238.19776</v>
      </c>
      <c r="H58" s="4">
        <v>258.97557</v>
      </c>
      <c r="I58" s="4">
        <v>232.14463</v>
      </c>
      <c r="J58" s="4">
        <v>164.28674</v>
      </c>
      <c r="K58" s="4">
        <v>330.65432</v>
      </c>
      <c r="L58" s="4">
        <v>418.87625</v>
      </c>
      <c r="M58" s="4">
        <v>406.3393073958059</v>
      </c>
      <c r="N58" s="4">
        <v>399.0823035294904</v>
      </c>
      <c r="O58" s="4"/>
      <c r="P58" s="4"/>
      <c r="Q58" s="4"/>
      <c r="R58" s="3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18555.389302264204</v>
      </c>
      <c r="D61" s="1">
        <v>19579.086615005504</v>
      </c>
      <c r="E61" s="1">
        <v>20976.31006459777</v>
      </c>
      <c r="F61" s="1">
        <v>22621.04405539132</v>
      </c>
      <c r="G61" s="1">
        <v>24427.387023630592</v>
      </c>
      <c r="H61" s="1">
        <v>26090.149288271485</v>
      </c>
      <c r="I61" s="1">
        <v>27137.772000000048</v>
      </c>
      <c r="J61" s="1">
        <v>26161.548</v>
      </c>
      <c r="K61" s="1">
        <v>26161.548</v>
      </c>
      <c r="L61" s="1">
        <v>25737.251</v>
      </c>
      <c r="M61" s="1">
        <v>25967.93</v>
      </c>
      <c r="N61" s="1">
        <v>25892.826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23109.851767821416</v>
      </c>
      <c r="D63" s="1">
        <f aca="true" t="shared" si="10" ref="D63:N63">D61/D62</f>
        <v>23393.99487190643</v>
      </c>
      <c r="E63" s="1">
        <f t="shared" si="10"/>
        <v>24097.336076611013</v>
      </c>
      <c r="F63" s="1">
        <f t="shared" si="10"/>
        <v>24919.766123919995</v>
      </c>
      <c r="G63" s="1">
        <f t="shared" si="10"/>
        <v>25840.443711865442</v>
      </c>
      <c r="H63" s="1">
        <f t="shared" si="10"/>
        <v>26714.374632844985</v>
      </c>
      <c r="I63" s="1">
        <f t="shared" si="10"/>
        <v>27137.772000000048</v>
      </c>
      <c r="J63" s="1">
        <f t="shared" si="10"/>
        <v>26136.41138679465</v>
      </c>
      <c r="K63" s="1">
        <f t="shared" si="10"/>
        <v>26136.41138679465</v>
      </c>
      <c r="L63" s="1">
        <f t="shared" si="10"/>
        <v>25697.242795562353</v>
      </c>
      <c r="M63" s="1">
        <f t="shared" si="10"/>
        <v>26180.149005003408</v>
      </c>
      <c r="N63" s="1">
        <f t="shared" si="10"/>
        <v>26101.210272467277</v>
      </c>
      <c r="O63" s="1"/>
      <c r="P63" s="1"/>
      <c r="Q63" s="1"/>
    </row>
    <row r="64" spans="2:17" ht="12.75">
      <c r="B64" t="s">
        <v>131</v>
      </c>
      <c r="C64" s="1">
        <v>916968</v>
      </c>
      <c r="D64" s="1">
        <v>947361</v>
      </c>
      <c r="E64" s="1">
        <v>955045</v>
      </c>
      <c r="F64" s="1">
        <v>983131</v>
      </c>
      <c r="G64" s="1">
        <v>1001062</v>
      </c>
      <c r="H64" s="1">
        <v>1030650</v>
      </c>
      <c r="I64" s="1">
        <v>1072844</v>
      </c>
      <c r="J64" s="1">
        <v>1095426</v>
      </c>
      <c r="K64" s="1">
        <v>1095426</v>
      </c>
      <c r="L64" s="1">
        <v>1106049</v>
      </c>
      <c r="M64" s="1">
        <v>1113114</v>
      </c>
      <c r="N64" s="1">
        <v>1119439</v>
      </c>
      <c r="O64" s="1"/>
      <c r="P64" s="1"/>
      <c r="Q64" s="1"/>
    </row>
    <row r="65" spans="2:17" ht="12.75">
      <c r="B65" t="s">
        <v>66</v>
      </c>
      <c r="C65" s="1">
        <v>941365.9272416043</v>
      </c>
      <c r="D65" s="1">
        <v>971032.3920299556</v>
      </c>
      <c r="E65" s="1">
        <v>978456.7521258256</v>
      </c>
      <c r="F65" s="1">
        <v>1007043.2433390847</v>
      </c>
      <c r="G65" s="1">
        <v>1025160.7454634198</v>
      </c>
      <c r="H65" s="1">
        <v>1053111.9841832921</v>
      </c>
      <c r="I65" s="1">
        <v>1094641.726162615</v>
      </c>
      <c r="J65" s="1">
        <v>1117365.9887156812</v>
      </c>
      <c r="K65" s="1">
        <v>1117365.9887156812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925936.7922358294</v>
      </c>
      <c r="D66" s="1">
        <v>954569.4512111964</v>
      </c>
      <c r="E66" s="1">
        <v>962114.5935224834</v>
      </c>
      <c r="F66" s="1">
        <v>989550.6231955864</v>
      </c>
      <c r="G66" s="1">
        <v>1006669.968137311</v>
      </c>
      <c r="H66" s="1">
        <v>1033741.9663638307</v>
      </c>
      <c r="I66" s="1">
        <v>1073354.4753594485</v>
      </c>
      <c r="J66" s="1">
        <v>1094407.996825228</v>
      </c>
      <c r="K66" s="1">
        <v>1094407.996825228</v>
      </c>
      <c r="L66" s="1">
        <v>1104357.9084063016</v>
      </c>
      <c r="M66" s="1">
        <v>1111901.8382327755</v>
      </c>
      <c r="N66" s="1">
        <v>1118749.420173138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0.08105018113500255</v>
      </c>
      <c r="D69" s="9">
        <f t="shared" si="11"/>
        <v>0.08201141321928852</v>
      </c>
      <c r="E69" s="9">
        <f t="shared" si="11"/>
        <v>0.08537317842286364</v>
      </c>
      <c r="F69" s="9">
        <f t="shared" si="11"/>
        <v>0.09317692872955025</v>
      </c>
      <c r="G69" s="9">
        <f t="shared" si="11"/>
        <v>0.0994084961999301</v>
      </c>
      <c r="H69" s="9">
        <f t="shared" si="11"/>
        <v>0.09494594777691892</v>
      </c>
      <c r="I69" s="9">
        <f t="shared" si="11"/>
        <v>0.07736886987340338</v>
      </c>
      <c r="J69" s="9">
        <f t="shared" si="11"/>
        <v>0.06710848724102898</v>
      </c>
      <c r="K69" s="9">
        <f t="shared" si="11"/>
        <v>0.08757821900252208</v>
      </c>
      <c r="L69" s="14">
        <f t="shared" si="11"/>
        <v>0.10195966738450692</v>
      </c>
      <c r="M69" s="14">
        <f>M38/M61</f>
        <v>0.09676675140463913</v>
      </c>
      <c r="N69" s="14">
        <f>N38/N61</f>
        <v>0.09347607342070373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0.07963291103538712</v>
      </c>
      <c r="D70" s="9">
        <f t="shared" si="12"/>
        <v>0.08424893236890027</v>
      </c>
      <c r="E70" s="9">
        <f t="shared" si="12"/>
        <v>0.08380743744919177</v>
      </c>
      <c r="F70" s="9">
        <f t="shared" si="12"/>
        <v>0.09271927341011255</v>
      </c>
      <c r="G70" s="9">
        <f t="shared" si="12"/>
        <v>0.09928605171108414</v>
      </c>
      <c r="H70" s="9">
        <f t="shared" si="12"/>
        <v>0.09561456078905818</v>
      </c>
      <c r="I70" s="9">
        <f t="shared" si="12"/>
        <v>0.08603901203052794</v>
      </c>
      <c r="J70" s="9">
        <f t="shared" si="12"/>
        <v>0.08296300603235594</v>
      </c>
      <c r="K70" s="9">
        <f t="shared" si="12"/>
        <v>0.09545821813570622</v>
      </c>
      <c r="L70" s="14">
        <f t="shared" si="12"/>
        <v>0.08608838232040629</v>
      </c>
      <c r="M70" s="14">
        <f>M42/M61</f>
        <v>0.07619423054385567</v>
      </c>
      <c r="N70" s="14">
        <f>N42/N61</f>
        <v>0.09009589652397712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1873.0576717849847</v>
      </c>
      <c r="D71" s="1">
        <f t="shared" si="13"/>
        <v>1918.574580289835</v>
      </c>
      <c r="E71" s="1">
        <f t="shared" si="13"/>
        <v>2057.266172384221</v>
      </c>
      <c r="F71" s="1">
        <f t="shared" si="13"/>
        <v>2321.9472720855542</v>
      </c>
      <c r="G71" s="1">
        <f t="shared" si="13"/>
        <v>2568.759650535483</v>
      </c>
      <c r="H71" s="1">
        <f t="shared" si="13"/>
        <v>2536.4216187831476</v>
      </c>
      <c r="I71" s="1">
        <f t="shared" si="13"/>
        <v>2099.6187505220937</v>
      </c>
      <c r="J71" s="1">
        <f t="shared" si="13"/>
        <v>1753.9750300769933</v>
      </c>
      <c r="K71" s="1">
        <f t="shared" si="13"/>
        <v>2288.9803603727137</v>
      </c>
      <c r="L71" s="10">
        <f t="shared" si="13"/>
        <v>2620.082328134454</v>
      </c>
      <c r="M71" s="10">
        <f>M38/M62</f>
        <v>2533.367970503575</v>
      </c>
      <c r="N71" s="10">
        <f>N38/N62</f>
        <v>2439.8386477983777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1597.5909266078816</v>
      </c>
      <c r="D73" s="1">
        <f t="shared" si="14"/>
        <v>1653.6096797787593</v>
      </c>
      <c r="E73" s="1">
        <f t="shared" si="14"/>
        <v>1830.2436545176236</v>
      </c>
      <c r="F73" s="1">
        <f t="shared" si="14"/>
        <v>2093.0177762262224</v>
      </c>
      <c r="G73" s="1">
        <f t="shared" si="14"/>
        <v>2368.691759666534</v>
      </c>
      <c r="H73" s="1">
        <f t="shared" si="14"/>
        <v>2352.222735113324</v>
      </c>
      <c r="I73" s="1">
        <f t="shared" si="14"/>
        <v>1918.0876266086937</v>
      </c>
      <c r="J73" s="1">
        <f t="shared" si="14"/>
        <v>1571.2505373298088</v>
      </c>
      <c r="K73" s="1">
        <f t="shared" si="14"/>
        <v>2050.5204233238883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1624.2120159709189</v>
      </c>
      <c r="D74" s="10">
        <f t="shared" si="15"/>
        <v>1682.128587712575</v>
      </c>
      <c r="E74" s="10">
        <f t="shared" si="15"/>
        <v>1861.3315647169493</v>
      </c>
      <c r="F74" s="10">
        <f t="shared" si="15"/>
        <v>2130.016757435371</v>
      </c>
      <c r="G74" s="10">
        <f t="shared" si="15"/>
        <v>2412.200509573145</v>
      </c>
      <c r="H74" s="10">
        <f t="shared" si="15"/>
        <v>2396.298140559765</v>
      </c>
      <c r="I74" s="10">
        <f t="shared" si="15"/>
        <v>1956.1280068441197</v>
      </c>
      <c r="J74" s="10">
        <f t="shared" si="15"/>
        <v>1604.2115145874054</v>
      </c>
      <c r="K74" s="10">
        <f t="shared" si="15"/>
        <v>2093.5353056953995</v>
      </c>
      <c r="L74" s="10">
        <f t="shared" si="15"/>
        <v>2376.187584999952</v>
      </c>
      <c r="M74" s="10">
        <f>M38*1000000/M66</f>
        <v>2259.940707353172</v>
      </c>
      <c r="N74" s="10">
        <f>N38*1000000/N66</f>
        <v>2163.451136243656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1989.7232495693027</v>
      </c>
      <c r="D76" s="1">
        <f aca="true" t="shared" si="16" ref="D76:K76">D71*1000000/D65</f>
        <v>1975.8090420434175</v>
      </c>
      <c r="E76" s="1">
        <f t="shared" si="16"/>
        <v>2102.562190832186</v>
      </c>
      <c r="F76" s="1">
        <f t="shared" si="16"/>
        <v>2305.707612303322</v>
      </c>
      <c r="G76" s="1">
        <f t="shared" si="16"/>
        <v>2505.7140179263165</v>
      </c>
      <c r="H76" s="1">
        <f t="shared" si="16"/>
        <v>2408.5013340249748</v>
      </c>
      <c r="I76" s="1">
        <f t="shared" si="16"/>
        <v>1918.0876266086937</v>
      </c>
      <c r="J76" s="1">
        <f t="shared" si="16"/>
        <v>1569.7408439047272</v>
      </c>
      <c r="K76" s="1">
        <f t="shared" si="16"/>
        <v>2048.5502364392755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2022.8785458045934</v>
      </c>
      <c r="D77" s="1">
        <f aca="true" t="shared" si="17" ref="D77:L77">D71*1000000/D66</f>
        <v>2009.8847473648668</v>
      </c>
      <c r="E77" s="1">
        <f t="shared" si="17"/>
        <v>2138.275613149345</v>
      </c>
      <c r="F77" s="1">
        <f t="shared" si="17"/>
        <v>2346.4663834854837</v>
      </c>
      <c r="G77" s="1">
        <f t="shared" si="17"/>
        <v>2551.7396285185505</v>
      </c>
      <c r="H77" s="1">
        <f t="shared" si="17"/>
        <v>2453.6312748383098</v>
      </c>
      <c r="I77" s="1">
        <f t="shared" si="17"/>
        <v>1956.1280068441197</v>
      </c>
      <c r="J77" s="1">
        <f t="shared" si="17"/>
        <v>1602.6701515020957</v>
      </c>
      <c r="K77" s="1">
        <f t="shared" si="17"/>
        <v>2091.523789128757</v>
      </c>
      <c r="L77" s="10">
        <f t="shared" si="17"/>
        <v>2372.4938339197424</v>
      </c>
      <c r="M77" s="10">
        <f>M71*1000000/M66</f>
        <v>2278.40973312</v>
      </c>
      <c r="N77" s="10">
        <f>N71*1000000/N66</f>
        <v>2180.862491460141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1840.3047698679068</v>
      </c>
      <c r="D78" s="1">
        <f t="shared" si="18"/>
        <v>1970.9190918016448</v>
      </c>
      <c r="E78" s="1">
        <f t="shared" si="18"/>
        <v>2019.5359859327293</v>
      </c>
      <c r="F78" s="1">
        <f t="shared" si="18"/>
        <v>2310.5426085597987</v>
      </c>
      <c r="G78" s="1">
        <f t="shared" si="18"/>
        <v>2565.595630613631</v>
      </c>
      <c r="H78" s="1">
        <f t="shared" si="18"/>
        <v>2554.283197273831</v>
      </c>
      <c r="I78" s="1">
        <f t="shared" si="18"/>
        <v>2334.907091589728</v>
      </c>
      <c r="J78" s="1">
        <f t="shared" si="18"/>
        <v>2168.355255546781</v>
      </c>
      <c r="K78" s="1">
        <f t="shared" si="18"/>
        <v>2494.9352594451993</v>
      </c>
      <c r="L78" s="10">
        <f t="shared" si="18"/>
        <v>2212.2340623646783</v>
      </c>
      <c r="M78" s="10">
        <f>M42/M62</f>
        <v>1994.7763089597233</v>
      </c>
      <c r="N78" s="10">
        <f>N42/N62</f>
        <v>2351.6119398587803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1954.9302950239319</v>
      </c>
      <c r="D80" s="1">
        <f aca="true" t="shared" si="19" ref="D80:K80">D78*1000000/D65</f>
        <v>2029.7150826054456</v>
      </c>
      <c r="E80" s="1">
        <f t="shared" si="19"/>
        <v>2064.00127705698</v>
      </c>
      <c r="F80" s="1">
        <f t="shared" si="19"/>
        <v>2294.382712800555</v>
      </c>
      <c r="G80" s="1">
        <f t="shared" si="19"/>
        <v>2502.627653240725</v>
      </c>
      <c r="H80" s="1">
        <f t="shared" si="19"/>
        <v>2425.4620929555986</v>
      </c>
      <c r="I80" s="1">
        <f t="shared" si="19"/>
        <v>2133.033152111785</v>
      </c>
      <c r="J80" s="1">
        <f t="shared" si="19"/>
        <v>1940.595362168777</v>
      </c>
      <c r="K80" s="1">
        <f t="shared" si="19"/>
        <v>2232.8720263921036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1987.5058268547498</v>
      </c>
      <c r="D81" s="1">
        <f aca="true" t="shared" si="20" ref="D81:L81">D78*1000000/D66</f>
        <v>2064.7204761276016</v>
      </c>
      <c r="E81" s="1">
        <f t="shared" si="20"/>
        <v>2099.059716513421</v>
      </c>
      <c r="F81" s="1">
        <f t="shared" si="20"/>
        <v>2334.9412899142967</v>
      </c>
      <c r="G81" s="1">
        <f t="shared" si="20"/>
        <v>2548.596572679002</v>
      </c>
      <c r="H81" s="1">
        <f t="shared" si="20"/>
        <v>2470.9098405460672</v>
      </c>
      <c r="I81" s="1">
        <f t="shared" si="20"/>
        <v>2175.3364291026105</v>
      </c>
      <c r="J81" s="1">
        <f t="shared" si="20"/>
        <v>1981.3042867349018</v>
      </c>
      <c r="K81" s="1">
        <f t="shared" si="20"/>
        <v>2279.712197537633</v>
      </c>
      <c r="L81" s="10">
        <f t="shared" si="20"/>
        <v>2003.1857838163646</v>
      </c>
      <c r="M81" s="10">
        <f>M78*1000000/M66</f>
        <v>1794.0219544291454</v>
      </c>
      <c r="N81" s="10">
        <f>N78*1000000/N66</f>
        <v>2102.0005887420657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147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1570.45</v>
      </c>
      <c r="O85" s="4">
        <f>SUM(O86:O90)</f>
        <v>1463.6899999999998</v>
      </c>
      <c r="P85" s="4">
        <f>SUM(P86:P90)</f>
        <v>1438.65</v>
      </c>
      <c r="Q85" s="4">
        <f>SUM(Q86:Q90)</f>
        <v>1517.62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801.71</v>
      </c>
      <c r="O86" s="1">
        <v>776.37</v>
      </c>
      <c r="P86" s="1">
        <v>751.84</v>
      </c>
      <c r="Q86" s="1">
        <v>808.21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1005.69</v>
      </c>
      <c r="O87" s="1">
        <v>1116.15</v>
      </c>
      <c r="P87" s="1">
        <v>1091.85</v>
      </c>
      <c r="Q87" s="1">
        <v>1193.91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353.2</v>
      </c>
      <c r="O88" s="1">
        <v>383.16</v>
      </c>
      <c r="P88" s="1">
        <v>397.79</v>
      </c>
      <c r="Q88" s="1">
        <v>383.07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-357.62</v>
      </c>
      <c r="O89" s="1">
        <v>-624.45</v>
      </c>
      <c r="P89" s="1">
        <v>-623.23</v>
      </c>
      <c r="Q89" s="1">
        <v>-669.44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-232.53</v>
      </c>
      <c r="O90" s="1">
        <v>-187.54</v>
      </c>
      <c r="P90" s="1">
        <v>-179.6</v>
      </c>
      <c r="Q90" s="1">
        <v>-198.13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520.75</v>
      </c>
      <c r="N92" s="4">
        <f>SUM(N93:N97)</f>
        <v>503.84000000000003</v>
      </c>
      <c r="O92" s="4">
        <f>SUM(O93:O97)</f>
        <v>518.57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-135.46</v>
      </c>
      <c r="N93" s="1">
        <v>16.23</v>
      </c>
      <c r="O93" s="1">
        <v>-60.79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129.4</v>
      </c>
      <c r="N94" s="1">
        <v>40.83</v>
      </c>
      <c r="O94" s="1">
        <v>-13.49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-23.93</v>
      </c>
      <c r="N95" s="1">
        <v>-48.66</v>
      </c>
      <c r="O95" s="1">
        <v>34.73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551.8</v>
      </c>
      <c r="N96" s="1">
        <v>495.44</v>
      </c>
      <c r="O96" s="1">
        <v>558.12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-1.06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-4.168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4960" ySplit="5140" topLeftCell="M84" activePane="bottomRight" state="split"/>
      <selection pane="topLeft" activeCell="A11" sqref="A11:IV11"/>
      <selection pane="topRight" activeCell="P8" sqref="P8:Q8"/>
      <selection pane="bottomLeft" activeCell="B95" sqref="B95"/>
      <selection pane="bottomRight" activeCell="N96" sqref="N96:O96"/>
    </sheetView>
  </sheetViews>
  <sheetFormatPr defaultColWidth="11.00390625" defaultRowHeight="12.75"/>
  <cols>
    <col min="1" max="1" width="2.375" style="0" customWidth="1"/>
    <col min="2" max="2" width="58.625" style="0" customWidth="1"/>
    <col min="3" max="3" width="10.375" style="0" customWidth="1"/>
    <col min="4" max="4" width="10.125" style="0" customWidth="1"/>
    <col min="5" max="5" width="10.00390625" style="0" customWidth="1"/>
    <col min="6" max="6" width="9.875" style="0" customWidth="1"/>
    <col min="7" max="7" width="10.00390625" style="0" customWidth="1"/>
    <col min="8" max="9" width="9.875" style="0" customWidth="1"/>
    <col min="10" max="11" width="10.125" style="0" customWidth="1"/>
  </cols>
  <sheetData>
    <row r="4" ht="12.75">
      <c r="B4" s="7" t="s">
        <v>128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6800.449846489347</v>
      </c>
      <c r="D9" s="4">
        <f aca="true" t="shared" si="1" ref="D9:L9">D10+D17</f>
        <v>7561.288503300895</v>
      </c>
      <c r="E9" s="4">
        <f t="shared" si="1"/>
        <v>8344.953010265242</v>
      </c>
      <c r="F9" s="4">
        <f t="shared" si="1"/>
        <v>9520.58057402066</v>
      </c>
      <c r="G9" s="4">
        <f t="shared" si="1"/>
        <v>10977.647477844379</v>
      </c>
      <c r="H9" s="4">
        <f t="shared" si="1"/>
        <v>11212.637207128384</v>
      </c>
      <c r="I9" s="4">
        <f t="shared" si="1"/>
        <v>10206.659352185625</v>
      </c>
      <c r="J9" s="4">
        <f t="shared" si="1"/>
        <v>8841.887249647294</v>
      </c>
      <c r="K9" s="4">
        <f t="shared" si="1"/>
        <v>11487.284429647294</v>
      </c>
      <c r="L9" s="4">
        <f t="shared" si="1"/>
        <v>11315.4221813958</v>
      </c>
      <c r="M9" s="4">
        <f>M10+M17</f>
        <v>10939.258931856153</v>
      </c>
      <c r="N9" s="4">
        <f>N10+N17</f>
        <v>10291.878590536217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2806.9556347939624</v>
      </c>
      <c r="D10" s="6">
        <f aca="true" t="shared" si="2" ref="D10:J10">SUM(D11:D16)</f>
        <v>3321.6905033008948</v>
      </c>
      <c r="E10" s="6">
        <f t="shared" si="2"/>
        <v>3763.835940265243</v>
      </c>
      <c r="F10" s="6">
        <f t="shared" si="2"/>
        <v>4307.262064020661</v>
      </c>
      <c r="G10" s="6">
        <f t="shared" si="2"/>
        <v>4904.622597844379</v>
      </c>
      <c r="H10" s="6">
        <f t="shared" si="2"/>
        <v>4602.227087128385</v>
      </c>
      <c r="I10" s="6">
        <f t="shared" si="2"/>
        <v>3435.3978321856243</v>
      </c>
      <c r="J10" s="6">
        <f t="shared" si="2"/>
        <v>2357.9629896472934</v>
      </c>
      <c r="K10" s="6">
        <f>J10</f>
        <v>2357.9629896472934</v>
      </c>
      <c r="L10" s="6">
        <f>SUM(L11:L16)</f>
        <v>2302.8620713957985</v>
      </c>
      <c r="M10" s="6">
        <f>SUM(M11:M16)</f>
        <v>1830.3055454661514</v>
      </c>
      <c r="N10" s="6">
        <f>SUM(N11:N16)</f>
        <v>1598.3779831662143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117.32408173282181</v>
      </c>
      <c r="D11" s="1">
        <v>125.273</v>
      </c>
      <c r="E11" s="1">
        <v>128.89</v>
      </c>
      <c r="F11" s="1">
        <v>145.53707999999997</v>
      </c>
      <c r="G11" s="1">
        <v>163.80901</v>
      </c>
      <c r="H11" s="1">
        <v>175.91938000000002</v>
      </c>
      <c r="I11" s="1">
        <v>145.78858</v>
      </c>
      <c r="J11" s="1">
        <v>103.14153</v>
      </c>
      <c r="K11" s="1">
        <v>103.14153</v>
      </c>
      <c r="L11" s="1">
        <v>163.74575</v>
      </c>
      <c r="M11" s="1">
        <v>154.035000372</v>
      </c>
      <c r="N11" s="1">
        <v>147.719494989</v>
      </c>
      <c r="O11" s="1"/>
      <c r="P11" s="1"/>
      <c r="Q11" s="1"/>
    </row>
    <row r="12" spans="2:17" ht="12.75">
      <c r="B12" t="s">
        <v>28</v>
      </c>
      <c r="C12" s="1">
        <v>300.147</v>
      </c>
      <c r="D12" s="1">
        <v>298.294</v>
      </c>
      <c r="E12" s="1">
        <v>301.854</v>
      </c>
      <c r="F12" s="1">
        <v>348.33200000000033</v>
      </c>
      <c r="G12" s="1">
        <v>412.132</v>
      </c>
      <c r="H12" s="1">
        <v>524.448</v>
      </c>
      <c r="I12" s="1">
        <v>642.049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315.7762522836468</v>
      </c>
      <c r="D13" s="1">
        <v>354.11233019295406</v>
      </c>
      <c r="E13" s="1">
        <v>419.5315134844484</v>
      </c>
      <c r="F13" s="1">
        <v>479.61953227541204</v>
      </c>
      <c r="G13" s="1">
        <v>545.8773484817883</v>
      </c>
      <c r="H13" s="1">
        <v>565.1944882536801</v>
      </c>
      <c r="I13" s="1">
        <v>552.0674447293552</v>
      </c>
      <c r="J13" s="1">
        <v>534.7753063680885</v>
      </c>
      <c r="K13" s="1">
        <v>534.7753063680885</v>
      </c>
      <c r="L13" s="1">
        <v>405.7644423060538</v>
      </c>
      <c r="M13" s="1">
        <v>348.33766321712864</v>
      </c>
      <c r="N13" s="1">
        <v>357.6730769556859</v>
      </c>
      <c r="O13" s="1"/>
      <c r="P13" s="1"/>
      <c r="Q13" s="1"/>
    </row>
    <row r="14" spans="2:17" ht="12.75">
      <c r="B14" t="s">
        <v>17</v>
      </c>
      <c r="C14" s="1">
        <v>1813.5410000000002</v>
      </c>
      <c r="D14" s="1">
        <v>2258.458</v>
      </c>
      <c r="E14" s="1">
        <v>2613.3940000000002</v>
      </c>
      <c r="F14" s="1">
        <v>3038.417</v>
      </c>
      <c r="G14" s="1">
        <v>3468.852</v>
      </c>
      <c r="H14" s="1">
        <v>2993.643</v>
      </c>
      <c r="I14" s="1">
        <v>1774.849</v>
      </c>
      <c r="J14" s="1">
        <v>1411.42</v>
      </c>
      <c r="K14" s="1">
        <v>1411.42</v>
      </c>
      <c r="L14" s="1">
        <v>1430.368</v>
      </c>
      <c r="M14" s="1">
        <v>1046.813</v>
      </c>
      <c r="N14" s="1">
        <v>828.381</v>
      </c>
      <c r="O14" s="1"/>
      <c r="P14" s="1"/>
      <c r="Q14" s="1"/>
    </row>
    <row r="15" spans="2:17" ht="12.75">
      <c r="B15" t="s">
        <v>51</v>
      </c>
      <c r="C15" s="1">
        <v>260.1673007774935</v>
      </c>
      <c r="D15" s="1">
        <v>285.5531731079403</v>
      </c>
      <c r="E15" s="1">
        <v>300.1664267807947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</v>
      </c>
      <c r="K15" s="1">
        <v>308.6261532792049</v>
      </c>
      <c r="L15" s="1">
        <v>302.98387908974485</v>
      </c>
      <c r="M15" s="1">
        <v>281.1198818770227</v>
      </c>
      <c r="N15" s="1">
        <v>264.60441122152844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3993.4942116953844</v>
      </c>
      <c r="D17" s="6">
        <f aca="true" t="shared" si="3" ref="D17:O17">D18+D19+D20</f>
        <v>4239.598000000001</v>
      </c>
      <c r="E17" s="6">
        <f t="shared" si="3"/>
        <v>4581.11707</v>
      </c>
      <c r="F17" s="6">
        <f t="shared" si="3"/>
        <v>5213.31851</v>
      </c>
      <c r="G17" s="6">
        <f t="shared" si="3"/>
        <v>6073.02488</v>
      </c>
      <c r="H17" s="6">
        <f t="shared" si="3"/>
        <v>6610.41012</v>
      </c>
      <c r="I17" s="6">
        <f t="shared" si="3"/>
        <v>6771.26152</v>
      </c>
      <c r="J17" s="6">
        <f t="shared" si="3"/>
        <v>6483.92426</v>
      </c>
      <c r="K17" s="6">
        <f t="shared" si="3"/>
        <v>9129.32144</v>
      </c>
      <c r="L17" s="6">
        <f t="shared" si="3"/>
        <v>9012.56011</v>
      </c>
      <c r="M17" s="6">
        <f t="shared" si="3"/>
        <v>9108.953386390001</v>
      </c>
      <c r="N17" s="6">
        <f t="shared" si="3"/>
        <v>8693.500607370002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3564.168187245384</v>
      </c>
      <c r="D18" s="1">
        <v>3787.347</v>
      </c>
      <c r="E18" s="1">
        <v>4076.969</v>
      </c>
      <c r="F18" s="1">
        <v>4644.37093</v>
      </c>
      <c r="G18" s="1">
        <v>5441.65978</v>
      </c>
      <c r="H18" s="1">
        <v>5957.18402</v>
      </c>
      <c r="I18" s="1">
        <v>6323.6374000000005</v>
      </c>
      <c r="J18" s="1">
        <v>6176.18491</v>
      </c>
      <c r="K18" s="1">
        <v>8821.58209</v>
      </c>
      <c r="L18" s="1">
        <v>8728.04348</v>
      </c>
      <c r="M18" s="1">
        <v>8853.57879273</v>
      </c>
      <c r="N18" s="1">
        <v>8458.455400140001</v>
      </c>
      <c r="O18" s="1"/>
      <c r="P18" s="1"/>
      <c r="Q18" s="1"/>
    </row>
    <row r="19" spans="2:17" ht="12.75">
      <c r="B19" t="s">
        <v>71</v>
      </c>
      <c r="C19" s="1">
        <v>330.65461701</v>
      </c>
      <c r="D19" s="1">
        <v>362.999</v>
      </c>
      <c r="E19" s="1">
        <v>409.05</v>
      </c>
      <c r="F19" s="1">
        <v>475.16889000000003</v>
      </c>
      <c r="G19" s="1">
        <v>536.45935</v>
      </c>
      <c r="H19" s="1">
        <v>558.16043</v>
      </c>
      <c r="I19" s="1">
        <v>355.4586</v>
      </c>
      <c r="J19" s="1">
        <v>218.6575</v>
      </c>
      <c r="K19" s="1">
        <v>218.6575</v>
      </c>
      <c r="L19" s="1">
        <v>196.60787</v>
      </c>
      <c r="M19" s="1">
        <v>170.56977788</v>
      </c>
      <c r="N19" s="1">
        <v>152.61006262</v>
      </c>
      <c r="O19" s="1"/>
      <c r="P19" s="1"/>
      <c r="Q19" s="1"/>
    </row>
    <row r="20" spans="2:17" ht="12.75">
      <c r="B20" t="s">
        <v>23</v>
      </c>
      <c r="C20" s="1">
        <v>98.67140744</v>
      </c>
      <c r="D20" s="1">
        <v>89.252</v>
      </c>
      <c r="E20" s="1">
        <v>95.09807</v>
      </c>
      <c r="F20" s="1">
        <v>93.77869</v>
      </c>
      <c r="G20" s="1">
        <v>94.90575</v>
      </c>
      <c r="H20" s="1">
        <v>95.06567</v>
      </c>
      <c r="I20" s="1">
        <v>92.16552</v>
      </c>
      <c r="J20" s="1">
        <v>89.08185</v>
      </c>
      <c r="K20" s="1">
        <v>89.08185</v>
      </c>
      <c r="L20" s="1">
        <v>87.90876</v>
      </c>
      <c r="M20" s="1">
        <v>84.80481578</v>
      </c>
      <c r="N20" s="1">
        <v>82.43514461000001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3142.907144769996</v>
      </c>
      <c r="D22" s="4">
        <f aca="true" t="shared" si="4" ref="D22:K22">D23+D24+D25</f>
        <v>3378.982</v>
      </c>
      <c r="E22" s="4">
        <f t="shared" si="4"/>
        <v>3648.9815000000003</v>
      </c>
      <c r="F22" s="4">
        <f t="shared" si="4"/>
        <v>4007.7518800000003</v>
      </c>
      <c r="G22" s="4">
        <f t="shared" si="4"/>
        <v>4373.52606</v>
      </c>
      <c r="H22" s="4">
        <f t="shared" si="4"/>
        <v>4608.75502</v>
      </c>
      <c r="I22" s="4">
        <f t="shared" si="4"/>
        <v>4110.4861</v>
      </c>
      <c r="J22" s="4">
        <f t="shared" si="4"/>
        <v>3132.52647</v>
      </c>
      <c r="K22" s="4">
        <f t="shared" si="4"/>
        <v>4424.278649142857</v>
      </c>
      <c r="L22" s="4">
        <f>L23+L24+L25</f>
        <v>5686.96274</v>
      </c>
      <c r="M22" s="4">
        <f>M23+M24+M25</f>
        <v>5630.513670400199</v>
      </c>
      <c r="N22" s="4">
        <f>N23+N24+N25</f>
        <v>5794.375068499782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2227.725544240967</v>
      </c>
      <c r="D23" s="1">
        <v>2459.711</v>
      </c>
      <c r="E23" s="1">
        <v>2746.621</v>
      </c>
      <c r="F23" s="1">
        <v>3083.97446</v>
      </c>
      <c r="G23" s="1">
        <v>3418.87298</v>
      </c>
      <c r="H23" s="1">
        <v>3589.46023</v>
      </c>
      <c r="I23" s="1">
        <v>3072.53931</v>
      </c>
      <c r="J23" s="1">
        <v>2094.89956</v>
      </c>
      <c r="K23" s="1">
        <v>2992.713657142857</v>
      </c>
      <c r="L23" s="1">
        <v>4214.4133</v>
      </c>
      <c r="M23" s="1">
        <v>4190.223039330959</v>
      </c>
      <c r="N23" s="1">
        <v>4353.761819515721</v>
      </c>
      <c r="O23" s="1"/>
      <c r="P23" s="1"/>
      <c r="Q23" s="1"/>
    </row>
    <row r="24" spans="2:17" ht="12.75">
      <c r="B24" t="s">
        <v>30</v>
      </c>
      <c r="C24" s="1">
        <v>829.3516005290293</v>
      </c>
      <c r="D24" s="1">
        <v>827.271</v>
      </c>
      <c r="E24" s="1">
        <v>802.01789</v>
      </c>
      <c r="F24" s="1">
        <v>819.1271</v>
      </c>
      <c r="G24" s="1">
        <v>836.40754</v>
      </c>
      <c r="H24" s="1">
        <v>890.39152</v>
      </c>
      <c r="I24" s="1">
        <v>889.92263</v>
      </c>
      <c r="J24" s="1">
        <v>875.41796</v>
      </c>
      <c r="K24" s="1">
        <v>1269.3560419999997</v>
      </c>
      <c r="L24" s="1">
        <v>1301.26351</v>
      </c>
      <c r="M24" s="1">
        <v>1266.0164150576757</v>
      </c>
      <c r="N24" s="1">
        <v>1256.6240441141858</v>
      </c>
      <c r="O24" s="1"/>
      <c r="P24" s="1"/>
      <c r="Q24" s="1"/>
    </row>
    <row r="25" spans="2:17" ht="12.75">
      <c r="B25" t="s">
        <v>124</v>
      </c>
      <c r="C25" s="1">
        <v>85.83</v>
      </c>
      <c r="D25" s="1">
        <v>92</v>
      </c>
      <c r="E25" s="1">
        <v>100.34261</v>
      </c>
      <c r="F25" s="1">
        <v>104.65032</v>
      </c>
      <c r="G25" s="1">
        <v>118.24554</v>
      </c>
      <c r="H25" s="1">
        <v>128.90327</v>
      </c>
      <c r="I25" s="1">
        <v>148.02416</v>
      </c>
      <c r="J25" s="1">
        <v>162.20895</v>
      </c>
      <c r="K25" s="1">
        <v>162.20895</v>
      </c>
      <c r="L25" s="1">
        <v>171.28592999999998</v>
      </c>
      <c r="M25" s="1">
        <v>174.2742160115642</v>
      </c>
      <c r="N25" s="1">
        <v>183.98920486987578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-864.6903947370001</v>
      </c>
      <c r="D27" s="4">
        <f t="shared" si="5"/>
        <v>-923.2917225030001</v>
      </c>
      <c r="E27" s="4">
        <f t="shared" si="5"/>
        <v>-947.7445879820001</v>
      </c>
      <c r="F27" s="4">
        <f t="shared" si="5"/>
        <v>-1072.646688038</v>
      </c>
      <c r="G27" s="4">
        <f t="shared" si="5"/>
        <v>-1139.362426055</v>
      </c>
      <c r="H27" s="4">
        <f t="shared" si="5"/>
        <v>-1214.459799611</v>
      </c>
      <c r="I27" s="4">
        <f t="shared" si="5"/>
        <v>-992.5246580160001</v>
      </c>
      <c r="J27" s="4">
        <f t="shared" si="5"/>
        <v>-17.519572900579192</v>
      </c>
      <c r="K27" s="4">
        <f t="shared" si="5"/>
        <v>-2281.6235382410932</v>
      </c>
      <c r="L27" s="4">
        <f t="shared" si="5"/>
        <v>-2767.915590157036</v>
      </c>
      <c r="M27" s="4">
        <f t="shared" si="5"/>
        <v>-3063.014429481121</v>
      </c>
      <c r="N27" s="4">
        <f t="shared" si="5"/>
        <v>-3519.881564593124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-864.6903947370001</v>
      </c>
      <c r="D28" s="1">
        <v>-923.2917225030001</v>
      </c>
      <c r="E28" s="1">
        <v>-947.7445879820001</v>
      </c>
      <c r="F28" s="1">
        <v>-1072.646688038</v>
      </c>
      <c r="G28" s="1">
        <v>-1207.315676055</v>
      </c>
      <c r="H28" s="1">
        <v>-1296.572199611</v>
      </c>
      <c r="I28" s="1">
        <v>-1074.500258016</v>
      </c>
      <c r="J28" s="1">
        <v>-760.2366329005793</v>
      </c>
      <c r="K28" s="1">
        <v>136.4097165641906</v>
      </c>
      <c r="L28" s="1">
        <v>-435.56880503223664</v>
      </c>
      <c r="M28" s="1">
        <v>-676.0353496608031</v>
      </c>
      <c r="N28" s="1">
        <v>-777.520201682746</v>
      </c>
      <c r="O28" s="1"/>
      <c r="P28" s="1"/>
      <c r="Q28" s="1"/>
    </row>
    <row r="29" spans="2:17" ht="12.75">
      <c r="B29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28.29766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67.95325</v>
      </c>
      <c r="H30" s="1">
        <v>82.1124</v>
      </c>
      <c r="I30" s="1">
        <v>81.9756</v>
      </c>
      <c r="J30" s="1">
        <v>82.0206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632.3988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-3180.361994189345</v>
      </c>
      <c r="L32" s="1">
        <v>-2699.7607051247996</v>
      </c>
      <c r="M32" s="1">
        <v>-2793.5867748999353</v>
      </c>
      <c r="N32" s="1">
        <v>-2838.759400453413</v>
      </c>
      <c r="O32" s="1"/>
      <c r="P32" s="1"/>
      <c r="Q32" s="1"/>
    </row>
    <row r="33" spans="2:17" ht="12.75">
      <c r="B33" t="s">
        <v>152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59</v>
      </c>
      <c r="K34" s="1">
        <v>762.3287393840608</v>
      </c>
      <c r="L34" s="1">
        <v>367.41391999999996</v>
      </c>
      <c r="M34" s="1">
        <v>406.6076950796172</v>
      </c>
      <c r="N34" s="1">
        <v>96.39803754303523</v>
      </c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9078.666596522344</v>
      </c>
      <c r="D38" s="8">
        <f t="shared" si="6"/>
        <v>10016.978780797896</v>
      </c>
      <c r="E38" s="8">
        <f t="shared" si="6"/>
        <v>11046.189922283242</v>
      </c>
      <c r="F38" s="8">
        <f t="shared" si="6"/>
        <v>12455.68576598266</v>
      </c>
      <c r="G38" s="8">
        <f t="shared" si="6"/>
        <v>14211.811111789379</v>
      </c>
      <c r="H38" s="8">
        <f t="shared" si="6"/>
        <v>14606.932427517384</v>
      </c>
      <c r="I38" s="8">
        <f t="shared" si="6"/>
        <v>13324.620794169625</v>
      </c>
      <c r="J38" s="8">
        <f t="shared" si="6"/>
        <v>11956.894146746716</v>
      </c>
      <c r="K38" s="8">
        <f t="shared" si="6"/>
        <v>13629.939540549058</v>
      </c>
      <c r="L38" s="8">
        <f t="shared" si="6"/>
        <v>14234.469331238763</v>
      </c>
      <c r="M38" s="8">
        <f t="shared" si="6"/>
        <v>13506.75817277523</v>
      </c>
      <c r="N38" s="8">
        <f t="shared" si="6"/>
        <v>12566.372094442875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535.4168382049868</v>
      </c>
      <c r="D40" s="1">
        <v>539.2461781345087</v>
      </c>
      <c r="E40" s="1">
        <v>452.670607011332</v>
      </c>
      <c r="F40" s="1">
        <v>670.5252842026625</v>
      </c>
      <c r="G40" s="1">
        <v>936.7040966583571</v>
      </c>
      <c r="H40" s="1">
        <v>736.7788711783111</v>
      </c>
      <c r="I40" s="1">
        <v>13.789656347344975</v>
      </c>
      <c r="J40" s="1">
        <v>-1810.0460781873117</v>
      </c>
      <c r="K40" s="1">
        <v>-1264.4097071787548</v>
      </c>
      <c r="L40" s="1">
        <v>1172.6932405766336</v>
      </c>
      <c r="M40" s="1">
        <v>287.7108199512386</v>
      </c>
      <c r="N40" s="1">
        <v>150.90067473428095</v>
      </c>
      <c r="O40" s="1"/>
      <c r="P40" s="1"/>
      <c r="Q40" s="1"/>
    </row>
    <row r="41" spans="2:17" ht="12.75">
      <c r="B41" t="s">
        <v>122</v>
      </c>
      <c r="C41" s="1">
        <v>154.38800863697054</v>
      </c>
      <c r="D41" s="1">
        <v>260.6099113242625</v>
      </c>
      <c r="E41" s="1">
        <v>535.4168382049868</v>
      </c>
      <c r="F41" s="1">
        <v>539.2461781345087</v>
      </c>
      <c r="G41" s="1">
        <v>452.670607011332</v>
      </c>
      <c r="H41" s="1">
        <v>670.5252842026625</v>
      </c>
      <c r="I41" s="1">
        <v>936.7040966583571</v>
      </c>
      <c r="J41" s="1">
        <v>736.7788711783111</v>
      </c>
      <c r="K41" s="1">
        <v>750.2110150193934</v>
      </c>
      <c r="L41" s="1">
        <v>14.123972738027943</v>
      </c>
      <c r="M41" s="1">
        <v>0</v>
      </c>
      <c r="N41" s="1">
        <v>1049.5247283271256</v>
      </c>
      <c r="O41" s="1"/>
      <c r="P41" s="1"/>
      <c r="Q41" s="1"/>
    </row>
    <row r="42" spans="2:17" ht="12.75">
      <c r="B42" s="3" t="s">
        <v>20</v>
      </c>
      <c r="C42" s="4">
        <f>C38-C40+C41</f>
        <v>8697.637766954327</v>
      </c>
      <c r="D42" s="4">
        <f>D38-D40+D41</f>
        <v>9738.342513987649</v>
      </c>
      <c r="E42" s="4">
        <f>E38-E40+E41</f>
        <v>11128.936153476896</v>
      </c>
      <c r="F42" s="4">
        <f aca="true" t="shared" si="7" ref="F42:K42">F38-F40+F41</f>
        <v>12324.406659914506</v>
      </c>
      <c r="G42" s="4">
        <f t="shared" si="7"/>
        <v>13727.777622142354</v>
      </c>
      <c r="H42" s="4">
        <f t="shared" si="7"/>
        <v>14540.678840541736</v>
      </c>
      <c r="I42" s="4">
        <f t="shared" si="7"/>
        <v>14247.535234480638</v>
      </c>
      <c r="J42" s="4">
        <f t="shared" si="7"/>
        <v>14503.719096112338</v>
      </c>
      <c r="K42" s="4">
        <f t="shared" si="7"/>
        <v>15644.560262747205</v>
      </c>
      <c r="L42" s="4">
        <f>L38-L40+L41</f>
        <v>13075.900063400157</v>
      </c>
      <c r="M42" s="4">
        <f>M38-M40+M41</f>
        <v>13219.04735282399</v>
      </c>
      <c r="N42" s="4">
        <f>N38-N40+N41</f>
        <v>13464.99614803572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564.8889647370002</v>
      </c>
      <c r="D44" s="4">
        <f aca="true" t="shared" si="8" ref="D44:K44">D45+D46+D47</f>
        <v>733.3837125030001</v>
      </c>
      <c r="E44" s="4">
        <f t="shared" si="8"/>
        <v>804.2953979820002</v>
      </c>
      <c r="F44" s="4">
        <f t="shared" si="8"/>
        <v>910.670208038</v>
      </c>
      <c r="G44" s="4">
        <f t="shared" si="8"/>
        <v>1025.0033260550001</v>
      </c>
      <c r="H44" s="4">
        <f t="shared" si="8"/>
        <v>1100.781539611</v>
      </c>
      <c r="I44" s="4">
        <f t="shared" si="8"/>
        <v>912.243878016</v>
      </c>
      <c r="J44" s="4">
        <f t="shared" si="8"/>
        <v>645.4342129005793</v>
      </c>
      <c r="K44" s="4">
        <f t="shared" si="8"/>
        <v>613.51421</v>
      </c>
      <c r="L44" s="19">
        <f>L45+L46+L47</f>
        <v>974.0048199999999</v>
      </c>
      <c r="M44" s="19">
        <f>M45+M46+M47</f>
        <v>916.242611372</v>
      </c>
      <c r="N44" s="19">
        <f>N45+N46+N47</f>
        <v>878.676245739</v>
      </c>
      <c r="O44" s="1"/>
      <c r="P44" s="1"/>
      <c r="Q44" s="1"/>
    </row>
    <row r="45" spans="2:17" ht="12.75">
      <c r="B45" t="s">
        <v>50</v>
      </c>
      <c r="C45" s="1">
        <v>540.6913947370001</v>
      </c>
      <c r="D45" s="1">
        <v>671.1037225030001</v>
      </c>
      <c r="E45" s="1">
        <v>804.2953979820002</v>
      </c>
      <c r="F45" s="1">
        <v>910.670208038</v>
      </c>
      <c r="G45" s="1">
        <v>1025.0033260550001</v>
      </c>
      <c r="H45" s="1">
        <v>1100.781539611</v>
      </c>
      <c r="I45" s="1">
        <v>912.243878016</v>
      </c>
      <c r="J45" s="1">
        <v>645.4342129005793</v>
      </c>
      <c r="K45" s="1">
        <v>613.51421</v>
      </c>
      <c r="L45" s="1">
        <v>974.0048199999999</v>
      </c>
      <c r="M45" s="1">
        <v>916.242611372</v>
      </c>
      <c r="N45" s="1">
        <v>878.676245739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1">
        <v>24.19757</v>
      </c>
      <c r="D47" s="11">
        <v>62.27999</v>
      </c>
      <c r="E47" s="11"/>
      <c r="F47" s="11"/>
      <c r="G47" s="11"/>
      <c r="H47" s="11"/>
      <c r="I47" s="11"/>
      <c r="J47" s="11"/>
      <c r="M47" s="1"/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3556.307</v>
      </c>
      <c r="D51" s="1">
        <v>3778.33</v>
      </c>
      <c r="E51" s="1">
        <v>4063.93243</v>
      </c>
      <c r="F51" s="1">
        <v>4626.01635</v>
      </c>
      <c r="G51" s="1">
        <v>5419.00742</v>
      </c>
      <c r="H51" s="1">
        <v>5777.53047</v>
      </c>
      <c r="I51" s="1">
        <v>6126.39828</v>
      </c>
      <c r="J51" s="1">
        <v>5972.27076</v>
      </c>
      <c r="K51" s="1">
        <v>8617.66794</v>
      </c>
      <c r="L51" s="1">
        <v>8510.18538</v>
      </c>
      <c r="M51" s="1">
        <v>8596.7298304</v>
      </c>
      <c r="N51" s="1">
        <v>8205.90349712</v>
      </c>
      <c r="O51" s="1"/>
      <c r="P51" s="1"/>
      <c r="Q51" s="1"/>
    </row>
    <row r="52" spans="2:17" ht="12.75">
      <c r="B52" t="s">
        <v>57</v>
      </c>
      <c r="C52" s="1">
        <v>318.953</v>
      </c>
      <c r="D52" s="1">
        <v>370.496</v>
      </c>
      <c r="E52" s="1">
        <v>426.025</v>
      </c>
      <c r="F52" s="1">
        <v>521.988</v>
      </c>
      <c r="G52" s="1">
        <v>542.206</v>
      </c>
      <c r="H52" s="1">
        <v>527.894</v>
      </c>
      <c r="I52" s="1">
        <v>409.126</v>
      </c>
      <c r="J52" s="1">
        <v>453.413</v>
      </c>
      <c r="K52" s="1">
        <v>453.413</v>
      </c>
      <c r="L52" s="1">
        <v>343.353</v>
      </c>
      <c r="M52" s="1">
        <v>354.566</v>
      </c>
      <c r="N52" s="1">
        <v>401.177</v>
      </c>
      <c r="O52" s="1"/>
      <c r="P52" s="1"/>
      <c r="Q52" s="1"/>
    </row>
    <row r="53" spans="2:17" ht="12.75">
      <c r="B53" t="s">
        <v>58</v>
      </c>
      <c r="C53" s="1">
        <v>1813.5410000000002</v>
      </c>
      <c r="D53" s="1">
        <v>2258.458</v>
      </c>
      <c r="E53" s="1">
        <v>2613.3940000000002</v>
      </c>
      <c r="F53" s="1">
        <v>3038.417</v>
      </c>
      <c r="G53" s="1">
        <v>3468.852</v>
      </c>
      <c r="H53" s="1">
        <v>2993.643</v>
      </c>
      <c r="I53" s="1">
        <v>1774.849</v>
      </c>
      <c r="J53" s="1">
        <v>1411.42</v>
      </c>
      <c r="K53" s="1">
        <v>1411.42</v>
      </c>
      <c r="L53" s="1">
        <v>1430.368</v>
      </c>
      <c r="M53" s="1">
        <v>1046.813</v>
      </c>
      <c r="N53" s="1">
        <v>828.381</v>
      </c>
      <c r="O53" s="1"/>
      <c r="P53" s="1"/>
      <c r="Q53" s="1"/>
    </row>
    <row r="54" spans="2:17" ht="12.75">
      <c r="B54" t="s">
        <v>70</v>
      </c>
      <c r="C54" s="1">
        <v>98.67140744</v>
      </c>
      <c r="D54" s="1">
        <v>150.491</v>
      </c>
      <c r="E54" s="1">
        <v>159.58814</v>
      </c>
      <c r="F54" s="1">
        <v>160.20516</v>
      </c>
      <c r="G54" s="1">
        <v>162.13728</v>
      </c>
      <c r="H54" s="1">
        <v>162.49381</v>
      </c>
      <c r="I54" s="1">
        <v>157.4208</v>
      </c>
      <c r="J54" s="1">
        <v>152.209</v>
      </c>
      <c r="K54" s="1">
        <v>152.209</v>
      </c>
      <c r="L54" s="1">
        <v>150.177234</v>
      </c>
      <c r="M54" s="1">
        <v>144.8271437</v>
      </c>
      <c r="N54" s="1">
        <v>140.80728774</v>
      </c>
      <c r="O54" s="1"/>
      <c r="P54" s="1"/>
      <c r="Q54" s="1"/>
    </row>
    <row r="55" spans="2:17" ht="12.75">
      <c r="B55" t="s">
        <v>52</v>
      </c>
      <c r="C55" s="1">
        <v>257.911</v>
      </c>
      <c r="D55" s="1">
        <v>326.772</v>
      </c>
      <c r="E55" s="1">
        <v>313.066</v>
      </c>
      <c r="F55" s="1">
        <v>307.642</v>
      </c>
      <c r="G55" s="1">
        <v>298.435</v>
      </c>
      <c r="H55" s="1">
        <v>293.3</v>
      </c>
      <c r="I55" s="1">
        <v>291.911</v>
      </c>
      <c r="J55" s="1">
        <v>255.618</v>
      </c>
      <c r="K55" s="1">
        <v>255.618</v>
      </c>
      <c r="L55" s="1">
        <v>243.271</v>
      </c>
      <c r="M55" s="1">
        <v>192.196</v>
      </c>
      <c r="N55" s="1">
        <v>170.938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330.65461701</v>
      </c>
      <c r="D56" s="1">
        <f t="shared" si="9"/>
        <v>362.999</v>
      </c>
      <c r="E56" s="1">
        <f t="shared" si="9"/>
        <v>409.05</v>
      </c>
      <c r="F56" s="1">
        <f t="shared" si="9"/>
        <v>475.16889000000003</v>
      </c>
      <c r="G56" s="1">
        <f t="shared" si="9"/>
        <v>536.45935</v>
      </c>
      <c r="H56" s="1">
        <f t="shared" si="9"/>
        <v>558.16043</v>
      </c>
      <c r="I56" s="1">
        <f t="shared" si="9"/>
        <v>355.4586</v>
      </c>
      <c r="J56" s="1">
        <f t="shared" si="9"/>
        <v>218.6575</v>
      </c>
      <c r="K56" s="1">
        <f t="shared" si="9"/>
        <v>218.6575</v>
      </c>
      <c r="L56" s="1">
        <v>196.60787</v>
      </c>
      <c r="M56" s="1">
        <v>170.56977788</v>
      </c>
      <c r="N56" s="1">
        <v>152.61006262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0</v>
      </c>
      <c r="C58" s="4">
        <v>1863.343</v>
      </c>
      <c r="D58" s="4">
        <v>1989.802</v>
      </c>
      <c r="E58" s="4">
        <v>2047.2638</v>
      </c>
      <c r="F58" s="4">
        <v>2311.67964</v>
      </c>
      <c r="G58" s="4">
        <v>2601.90713</v>
      </c>
      <c r="H58" s="4">
        <v>2794.26543</v>
      </c>
      <c r="I58" s="4">
        <v>2315.6743</v>
      </c>
      <c r="J58" s="4">
        <v>1638.42561</v>
      </c>
      <c r="K58" s="4">
        <v>1862.44331</v>
      </c>
      <c r="L58" s="4">
        <v>2357.7481000000002</v>
      </c>
      <c r="M58" s="4">
        <v>2301.6089281334216</v>
      </c>
      <c r="N58" s="4">
        <v>2240.0827101274967</v>
      </c>
      <c r="O58" s="4"/>
      <c r="P58" s="4"/>
      <c r="Q58" s="4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129472.57759601912</v>
      </c>
      <c r="D61" s="1">
        <v>138639.58663876046</v>
      </c>
      <c r="E61" s="1">
        <v>148938.16152783143</v>
      </c>
      <c r="F61" s="1">
        <v>160812.48738375257</v>
      </c>
      <c r="G61" s="1">
        <v>174858.34401628343</v>
      </c>
      <c r="H61" s="1">
        <v>186699.3631623017</v>
      </c>
      <c r="I61" s="1">
        <v>193270.233</v>
      </c>
      <c r="J61" s="1">
        <v>190388.274</v>
      </c>
      <c r="K61" s="1">
        <v>190388.274</v>
      </c>
      <c r="L61" s="1">
        <v>187392.67</v>
      </c>
      <c r="M61" s="1">
        <v>188444.685</v>
      </c>
      <c r="N61" s="1">
        <v>185237.683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161251.91595288442</v>
      </c>
      <c r="D63" s="1">
        <f aca="true" t="shared" si="10" ref="D63:N63">D61/D62</f>
        <v>165652.9664864286</v>
      </c>
      <c r="E63" s="1">
        <f t="shared" si="10"/>
        <v>171098.39251594566</v>
      </c>
      <c r="F63" s="1">
        <f t="shared" si="10"/>
        <v>177154.05025498167</v>
      </c>
      <c r="G63" s="1">
        <f t="shared" si="10"/>
        <v>184973.41495149457</v>
      </c>
      <c r="H63" s="1">
        <f t="shared" si="10"/>
        <v>191166.2779742469</v>
      </c>
      <c r="I63" s="1">
        <f t="shared" si="10"/>
        <v>193270.233</v>
      </c>
      <c r="J63" s="1">
        <f t="shared" si="10"/>
        <v>190205.3445952732</v>
      </c>
      <c r="K63" s="1">
        <f t="shared" si="10"/>
        <v>190205.3445952732</v>
      </c>
      <c r="L63" s="1">
        <f t="shared" si="10"/>
        <v>187101.37065915446</v>
      </c>
      <c r="M63" s="1">
        <f t="shared" si="10"/>
        <v>189984.72086534934</v>
      </c>
      <c r="N63" s="1">
        <f t="shared" si="10"/>
        <v>186728.4673510584</v>
      </c>
      <c r="O63" s="1"/>
      <c r="P63" s="1"/>
      <c r="Q63" s="1"/>
    </row>
    <row r="64" spans="2:17" ht="12.75">
      <c r="B64" t="s">
        <v>131</v>
      </c>
      <c r="C64" s="1">
        <v>5527152</v>
      </c>
      <c r="D64" s="1">
        <v>5718942</v>
      </c>
      <c r="E64" s="1">
        <v>5804829</v>
      </c>
      <c r="F64" s="1">
        <v>5964143</v>
      </c>
      <c r="G64" s="1">
        <v>6008183</v>
      </c>
      <c r="H64" s="1">
        <v>6081689</v>
      </c>
      <c r="I64" s="1">
        <v>6271638</v>
      </c>
      <c r="J64" s="1">
        <v>6386932</v>
      </c>
      <c r="K64" s="1">
        <v>6386932</v>
      </c>
      <c r="L64" s="1">
        <v>6458684</v>
      </c>
      <c r="M64" s="1">
        <v>6489680</v>
      </c>
      <c r="N64" s="1">
        <v>6498560</v>
      </c>
      <c r="O64" s="1"/>
      <c r="P64" s="1"/>
      <c r="Q64" s="1"/>
    </row>
    <row r="65" spans="2:17" ht="12.75">
      <c r="B65" t="s">
        <v>66</v>
      </c>
      <c r="C65" s="1">
        <v>5183853.280002369</v>
      </c>
      <c r="D65" s="1">
        <v>5363546.08337941</v>
      </c>
      <c r="E65" s="1">
        <v>5448368.135780407</v>
      </c>
      <c r="F65" s="1">
        <v>5601536.488724218</v>
      </c>
      <c r="G65" s="1">
        <v>5656747.641772414</v>
      </c>
      <c r="H65" s="1">
        <v>5728160.001678228</v>
      </c>
      <c r="I65" s="1">
        <v>5910317.693312291</v>
      </c>
      <c r="J65" s="1">
        <v>6023541.224982347</v>
      </c>
      <c r="K65" s="1">
        <v>6023541.224982347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5106368.260510967</v>
      </c>
      <c r="D66" s="1">
        <v>5283317.654470965</v>
      </c>
      <c r="E66" s="1">
        <v>5377382.716135464</v>
      </c>
      <c r="F66" s="1">
        <v>5558237.123592044</v>
      </c>
      <c r="G66" s="1">
        <v>5624649.982908765</v>
      </c>
      <c r="H66" s="1">
        <v>5703405.013946501</v>
      </c>
      <c r="I66" s="1">
        <v>5889649.9618957555</v>
      </c>
      <c r="J66" s="1">
        <v>6010812.679992174</v>
      </c>
      <c r="K66" s="1">
        <v>6010812.679992174</v>
      </c>
      <c r="L66" s="1">
        <v>6095754.894036302</v>
      </c>
      <c r="M66" s="1">
        <v>6137211.36923457</v>
      </c>
      <c r="N66" s="1">
        <v>6160228.871860333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0.07012038197655751</v>
      </c>
      <c r="D69" s="9">
        <f t="shared" si="11"/>
        <v>0.07225193773044168</v>
      </c>
      <c r="E69" s="9">
        <f t="shared" si="11"/>
        <v>0.07416628357010495</v>
      </c>
      <c r="F69" s="9">
        <f t="shared" si="11"/>
        <v>0.07745471740797848</v>
      </c>
      <c r="G69" s="9">
        <f t="shared" si="11"/>
        <v>0.0812761392185318</v>
      </c>
      <c r="H69" s="9">
        <f t="shared" si="11"/>
        <v>0.07823771961567576</v>
      </c>
      <c r="I69" s="9">
        <f t="shared" si="11"/>
        <v>0.06894295405630119</v>
      </c>
      <c r="J69" s="9">
        <f t="shared" si="11"/>
        <v>0.06280268157032988</v>
      </c>
      <c r="K69" s="9">
        <f t="shared" si="11"/>
        <v>0.07159022587992503</v>
      </c>
      <c r="L69" s="14">
        <f t="shared" si="11"/>
        <v>0.07596065166923958</v>
      </c>
      <c r="M69" s="14">
        <f>M38/M61</f>
        <v>0.07167492239314274</v>
      </c>
      <c r="N69" s="14">
        <f>N38/N61</f>
        <v>0.06783917770361485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0.06717745122903734</v>
      </c>
      <c r="D70" s="9">
        <f t="shared" si="12"/>
        <v>0.07024214908662336</v>
      </c>
      <c r="E70" s="9">
        <f t="shared" si="12"/>
        <v>0.07472185797994613</v>
      </c>
      <c r="F70" s="9">
        <f t="shared" si="12"/>
        <v>0.07663836845272057</v>
      </c>
      <c r="G70" s="9">
        <f t="shared" si="12"/>
        <v>0.07850799285199667</v>
      </c>
      <c r="H70" s="9">
        <f t="shared" si="12"/>
        <v>0.07788285184401628</v>
      </c>
      <c r="I70" s="9">
        <f t="shared" si="12"/>
        <v>0.07371820798953886</v>
      </c>
      <c r="J70" s="9">
        <f t="shared" si="12"/>
        <v>0.07617968686512877</v>
      </c>
      <c r="K70" s="9">
        <f t="shared" si="12"/>
        <v>0.08217186875042107</v>
      </c>
      <c r="L70" s="14">
        <f t="shared" si="12"/>
        <v>0.06977807650320664</v>
      </c>
      <c r="M70" s="14">
        <f>M42/M61</f>
        <v>0.0701481570192547</v>
      </c>
      <c r="N70" s="14">
        <f>N42/N61</f>
        <v>0.07269037233658186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11307.045941068003</v>
      </c>
      <c r="D71" s="1">
        <f t="shared" si="13"/>
        <v>11968.747819440381</v>
      </c>
      <c r="E71" s="1">
        <f t="shared" si="13"/>
        <v>12689.73189772675</v>
      </c>
      <c r="F71" s="1">
        <f t="shared" si="13"/>
        <v>13721.416900178425</v>
      </c>
      <c r="G71" s="1">
        <f t="shared" si="13"/>
        <v>15033.925025324923</v>
      </c>
      <c r="H71" s="1">
        <f t="shared" si="13"/>
        <v>14956.413656121462</v>
      </c>
      <c r="I71" s="1">
        <f t="shared" si="13"/>
        <v>13324.620794169625</v>
      </c>
      <c r="J71" s="1">
        <f t="shared" si="13"/>
        <v>11945.405689591807</v>
      </c>
      <c r="K71" s="1">
        <f t="shared" si="13"/>
        <v>13616.843583144584</v>
      </c>
      <c r="L71" s="10">
        <f t="shared" si="13"/>
        <v>14212.342043477314</v>
      </c>
      <c r="M71" s="10">
        <f>M38/M62</f>
        <v>13617.1401239068</v>
      </c>
      <c r="N71" s="10">
        <f>N38/N62</f>
        <v>12667.505678952095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1751.335561819411</v>
      </c>
      <c r="D73" s="1">
        <f t="shared" si="14"/>
        <v>1867.6037504065773</v>
      </c>
      <c r="E73" s="1">
        <f t="shared" si="14"/>
        <v>2027.43090169347</v>
      </c>
      <c r="F73" s="1">
        <f t="shared" si="14"/>
        <v>2223.619499945365</v>
      </c>
      <c r="G73" s="1">
        <f t="shared" si="14"/>
        <v>2512.364349938798</v>
      </c>
      <c r="H73" s="1">
        <f t="shared" si="14"/>
        <v>2550.021721327244</v>
      </c>
      <c r="I73" s="1">
        <f t="shared" si="14"/>
        <v>2254.467777467673</v>
      </c>
      <c r="J73" s="1">
        <f t="shared" si="14"/>
        <v>1985.0273618375968</v>
      </c>
      <c r="K73" s="1">
        <f t="shared" si="14"/>
        <v>2262.778493823457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1777.91066632039</v>
      </c>
      <c r="D74" s="10">
        <f t="shared" si="15"/>
        <v>1895.9637553348903</v>
      </c>
      <c r="E74" s="10">
        <f t="shared" si="15"/>
        <v>2054.194485569692</v>
      </c>
      <c r="F74" s="10">
        <f t="shared" si="15"/>
        <v>2240.9417750664616</v>
      </c>
      <c r="G74" s="10">
        <f t="shared" si="15"/>
        <v>2526.7014223060683</v>
      </c>
      <c r="H74" s="10">
        <f t="shared" si="15"/>
        <v>2561.089803687296</v>
      </c>
      <c r="I74" s="10">
        <f t="shared" si="15"/>
        <v>2262.379068429511</v>
      </c>
      <c r="J74" s="10">
        <f t="shared" si="15"/>
        <v>1989.2308716501682</v>
      </c>
      <c r="K74" s="10">
        <f t="shared" si="15"/>
        <v>2267.570171653861</v>
      </c>
      <c r="L74" s="10">
        <f t="shared" si="15"/>
        <v>2335.144634041119</v>
      </c>
      <c r="M74" s="10">
        <f>M38*1000000/M66</f>
        <v>2200.797293781294</v>
      </c>
      <c r="N74" s="10">
        <f>N38*1000000/N66</f>
        <v>2039.9196776349554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2181.2048548300804</v>
      </c>
      <c r="D76" s="1">
        <f aca="true" t="shared" si="16" ref="D76:K76">D71*1000000/D65</f>
        <v>2231.499018257569</v>
      </c>
      <c r="E76" s="1">
        <f t="shared" si="16"/>
        <v>2329.088560369299</v>
      </c>
      <c r="F76" s="1">
        <f t="shared" si="16"/>
        <v>2449.5809190566492</v>
      </c>
      <c r="G76" s="1">
        <f t="shared" si="16"/>
        <v>2657.697669647922</v>
      </c>
      <c r="H76" s="1">
        <f t="shared" si="16"/>
        <v>2611.032801412592</v>
      </c>
      <c r="I76" s="1">
        <f t="shared" si="16"/>
        <v>2254.467777467673</v>
      </c>
      <c r="J76" s="1">
        <f t="shared" si="16"/>
        <v>1983.1201021832162</v>
      </c>
      <c r="K76" s="1">
        <f t="shared" si="16"/>
        <v>2260.6043645338364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2214.3028791144347</v>
      </c>
      <c r="D77" s="1">
        <f aca="true" t="shared" si="17" ref="D77:L77">D71*1000000/D66</f>
        <v>2265.384858945955</v>
      </c>
      <c r="E77" s="1">
        <f t="shared" si="17"/>
        <v>2359.8342479232006</v>
      </c>
      <c r="F77" s="1">
        <f t="shared" si="17"/>
        <v>2468.663462006255</v>
      </c>
      <c r="G77" s="1">
        <f t="shared" si="17"/>
        <v>2672.8641019454494</v>
      </c>
      <c r="H77" s="1">
        <f t="shared" si="17"/>
        <v>2622.3656955009574</v>
      </c>
      <c r="I77" s="1">
        <f t="shared" si="17"/>
        <v>2262.379068429511</v>
      </c>
      <c r="J77" s="1">
        <f t="shared" si="17"/>
        <v>1987.3195731674941</v>
      </c>
      <c r="K77" s="1">
        <f t="shared" si="17"/>
        <v>2265.3914384106733</v>
      </c>
      <c r="L77" s="10">
        <f t="shared" si="17"/>
        <v>2331.514683666458</v>
      </c>
      <c r="M77" s="10">
        <f>M71*1000000/M66</f>
        <v>2218.782978889828</v>
      </c>
      <c r="N77" s="10">
        <f>N71*1000000/N66</f>
        <v>2056.3368573555326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10832.49271951372</v>
      </c>
      <c r="D78" s="1">
        <f t="shared" si="18"/>
        <v>11635.82036858114</v>
      </c>
      <c r="E78" s="1">
        <f t="shared" si="18"/>
        <v>12784.78978617357</v>
      </c>
      <c r="F78" s="1">
        <f t="shared" si="18"/>
        <v>13576.797376333061</v>
      </c>
      <c r="G78" s="1">
        <f t="shared" si="18"/>
        <v>14521.891538821348</v>
      </c>
      <c r="H78" s="1">
        <f t="shared" si="18"/>
        <v>14888.574905040305</v>
      </c>
      <c r="I78" s="1">
        <f t="shared" si="18"/>
        <v>14247.535234480638</v>
      </c>
      <c r="J78" s="1">
        <f t="shared" si="18"/>
        <v>14489.783591341824</v>
      </c>
      <c r="K78" s="1">
        <f t="shared" si="18"/>
        <v>15629.528611711401</v>
      </c>
      <c r="L78" s="10">
        <f t="shared" si="18"/>
        <v>13055.573755709303</v>
      </c>
      <c r="M78" s="10">
        <f>M42/M62</f>
        <v>13327.0780305218</v>
      </c>
      <c r="N78" s="10">
        <f>N42/N62</f>
        <v>13573.361817587705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2089.660361588932</v>
      </c>
      <c r="D80" s="1">
        <f aca="true" t="shared" si="19" ref="D80:K80">D78*1000000/D65</f>
        <v>2169.4267538109334</v>
      </c>
      <c r="E80" s="1">
        <f t="shared" si="19"/>
        <v>2346.535598836204</v>
      </c>
      <c r="F80" s="1">
        <f t="shared" si="19"/>
        <v>2423.763087799729</v>
      </c>
      <c r="G80" s="1">
        <f t="shared" si="19"/>
        <v>2567.1803761553774</v>
      </c>
      <c r="H80" s="1">
        <f t="shared" si="19"/>
        <v>2599.1897748453725</v>
      </c>
      <c r="I80" s="1">
        <f t="shared" si="19"/>
        <v>2410.6208792468415</v>
      </c>
      <c r="J80" s="1">
        <f t="shared" si="19"/>
        <v>2405.525761365448</v>
      </c>
      <c r="K80" s="1">
        <f t="shared" si="19"/>
        <v>2594.740872178094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2121.3692720293093</v>
      </c>
      <c r="D81" s="1">
        <f aca="true" t="shared" si="20" ref="D81:L81">D78*1000000/D66</f>
        <v>2202.3700124739653</v>
      </c>
      <c r="E81" s="1">
        <f t="shared" si="20"/>
        <v>2377.511600171458</v>
      </c>
      <c r="F81" s="1">
        <f t="shared" si="20"/>
        <v>2442.6445066019373</v>
      </c>
      <c r="G81" s="1">
        <f t="shared" si="20"/>
        <v>2581.830261962614</v>
      </c>
      <c r="H81" s="1">
        <f t="shared" si="20"/>
        <v>2610.4712656094675</v>
      </c>
      <c r="I81" s="1">
        <f t="shared" si="20"/>
        <v>2419.080136622356</v>
      </c>
      <c r="J81" s="1">
        <f t="shared" si="20"/>
        <v>2410.619721950924</v>
      </c>
      <c r="K81" s="1">
        <f t="shared" si="20"/>
        <v>2600.235516195083</v>
      </c>
      <c r="L81" s="10">
        <f t="shared" si="20"/>
        <v>2141.7484762194167</v>
      </c>
      <c r="M81" s="10">
        <f>M78*1000000/M66</f>
        <v>2171.520130026733</v>
      </c>
      <c r="N81" s="10">
        <f>N78*1000000/N66</f>
        <v>2203.385961776559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94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11195.599999999999</v>
      </c>
      <c r="O85" s="4">
        <f>SUM(O86:O90)</f>
        <v>11145.64</v>
      </c>
      <c r="P85" s="4">
        <f>SUM(P86:P90)</f>
        <v>10922.339999999998</v>
      </c>
      <c r="Q85" s="4">
        <f>SUM(Q86:Q90)</f>
        <v>11422.190000000002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8074.37</v>
      </c>
      <c r="O86" s="1">
        <v>8050.45</v>
      </c>
      <c r="P86" s="1">
        <v>7842.9</v>
      </c>
      <c r="Q86" s="1">
        <v>8115.56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4166.97</v>
      </c>
      <c r="O87" s="1">
        <v>4598.84</v>
      </c>
      <c r="P87" s="1">
        <v>4568.43</v>
      </c>
      <c r="Q87" s="1">
        <v>5094.98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1353.46</v>
      </c>
      <c r="O88" s="1">
        <v>1508.62</v>
      </c>
      <c r="P88" s="1">
        <v>1597.29</v>
      </c>
      <c r="Q88" s="1">
        <v>1560.78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317.13</v>
      </c>
      <c r="O89" s="1">
        <v>-516.2</v>
      </c>
      <c r="P89" s="1">
        <v>-609.54</v>
      </c>
      <c r="Q89" s="1">
        <v>-691.25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-2716.33</v>
      </c>
      <c r="O90" s="1">
        <v>-2496.07</v>
      </c>
      <c r="P90" s="1">
        <v>-2476.74</v>
      </c>
      <c r="Q90" s="1">
        <v>-2657.88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330.06999999999994</v>
      </c>
      <c r="N92" s="4">
        <f>SUM(N93:N97)</f>
        <v>261.76</v>
      </c>
      <c r="O92" s="4">
        <f>SUM(O93:O97)</f>
        <v>133.28999999999996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-393.54</v>
      </c>
      <c r="N93" s="1">
        <v>347.24</v>
      </c>
      <c r="O93" s="1">
        <v>-87.4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557.77</v>
      </c>
      <c r="N94" s="1">
        <v>-8.56</v>
      </c>
      <c r="O94" s="1">
        <v>5.29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-236.33</v>
      </c>
      <c r="N95" s="1">
        <v>-215.63</v>
      </c>
      <c r="O95" s="1">
        <v>-68.13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416.2</v>
      </c>
      <c r="N96" s="1">
        <v>138.71</v>
      </c>
      <c r="O96" s="1">
        <v>283.53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-14.03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M100" s="1"/>
      <c r="N100" s="23">
        <v>14.93</v>
      </c>
      <c r="O100" s="1"/>
      <c r="P100" s="1"/>
    </row>
    <row r="101" spans="2:16" ht="12.75">
      <c r="B101" t="s">
        <v>156</v>
      </c>
      <c r="M101" s="1"/>
      <c r="N101" s="23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3">
      <pane xSplit="14540" ySplit="4500" topLeftCell="L81" activePane="bottomRight" state="split"/>
      <selection pane="topLeft" activeCell="B11" sqref="B11"/>
      <selection pane="topRight" activeCell="P8" sqref="P8:Q8"/>
      <selection pane="bottomLeft" activeCell="B98" sqref="B98:N101"/>
      <selection pane="bottomRight" activeCell="Q96" sqref="Q96"/>
    </sheetView>
  </sheetViews>
  <sheetFormatPr defaultColWidth="11.00390625" defaultRowHeight="12.75"/>
  <cols>
    <col min="1" max="1" width="2.375" style="0" customWidth="1"/>
    <col min="2" max="2" width="57.125" style="0" customWidth="1"/>
    <col min="3" max="3" width="10.125" style="0" customWidth="1"/>
    <col min="4" max="4" width="9.75390625" style="0" customWidth="1"/>
    <col min="5" max="5" width="9.125" style="0" customWidth="1"/>
    <col min="6" max="6" width="9.625" style="0" customWidth="1"/>
    <col min="7" max="7" width="9.25390625" style="0" customWidth="1"/>
    <col min="8" max="8" width="9.625" style="0" customWidth="1"/>
    <col min="9" max="9" width="9.75390625" style="0" customWidth="1"/>
    <col min="10" max="10" width="9.125" style="0" customWidth="1"/>
    <col min="11" max="11" width="9.75390625" style="0" customWidth="1"/>
  </cols>
  <sheetData>
    <row r="4" ht="12.75">
      <c r="B4" s="7" t="s">
        <v>129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7" ht="12.75">
      <c r="B9" s="3" t="s">
        <v>132</v>
      </c>
      <c r="C9" s="4">
        <f>C10+C17</f>
        <v>1520.9357861696058</v>
      </c>
      <c r="D9" s="4">
        <f aca="true" t="shared" si="1" ref="D9:L9">D10+D17</f>
        <v>1633.0946969656197</v>
      </c>
      <c r="E9" s="4">
        <f t="shared" si="1"/>
        <v>1846.0760425916237</v>
      </c>
      <c r="F9" s="4">
        <f t="shared" si="1"/>
        <v>2103.348022262627</v>
      </c>
      <c r="G9" s="4">
        <f t="shared" si="1"/>
        <v>2430.302416844958</v>
      </c>
      <c r="H9" s="4">
        <f t="shared" si="1"/>
        <v>2571.9056439636806</v>
      </c>
      <c r="I9" s="4">
        <f t="shared" si="1"/>
        <v>2378.3743087105113</v>
      </c>
      <c r="J9" s="4">
        <f t="shared" si="1"/>
        <v>2127.5210490037134</v>
      </c>
      <c r="K9" s="4">
        <f t="shared" si="1"/>
        <v>2709.7930490037133</v>
      </c>
      <c r="L9" s="4">
        <f t="shared" si="1"/>
        <v>2662.735860285601</v>
      </c>
      <c r="M9" s="4">
        <f>M10+M17</f>
        <v>2567.575536076312</v>
      </c>
      <c r="N9" s="4">
        <f>N10+N17</f>
        <v>2390.5851760673518</v>
      </c>
      <c r="O9" s="4">
        <f>O10+O17</f>
        <v>0</v>
      </c>
      <c r="P9" s="1"/>
      <c r="Q9" s="1"/>
    </row>
    <row r="10" spans="2:17" ht="12.75">
      <c r="B10" s="5" t="s">
        <v>119</v>
      </c>
      <c r="C10" s="6">
        <f>SUM(C11:C16)</f>
        <v>646.5466221656122</v>
      </c>
      <c r="D10" s="6">
        <f aca="true" t="shared" si="2" ref="D10:J10">SUM(D11:D16)</f>
        <v>714.4666969656197</v>
      </c>
      <c r="E10" s="6">
        <f t="shared" si="2"/>
        <v>844.4484525916238</v>
      </c>
      <c r="F10" s="6">
        <f t="shared" si="2"/>
        <v>985.1797822626273</v>
      </c>
      <c r="G10" s="6">
        <f t="shared" si="2"/>
        <v>1124.697536844958</v>
      </c>
      <c r="H10" s="6">
        <f t="shared" si="2"/>
        <v>1162.1401539636806</v>
      </c>
      <c r="I10" s="6">
        <f t="shared" si="2"/>
        <v>906.514508710511</v>
      </c>
      <c r="J10" s="6">
        <f t="shared" si="2"/>
        <v>684.2605690037135</v>
      </c>
      <c r="K10" s="6">
        <f>J10</f>
        <v>684.2605690037135</v>
      </c>
      <c r="L10" s="6">
        <f>SUM(L11:L16)</f>
        <v>686.6166902856011</v>
      </c>
      <c r="M10" s="6">
        <f>SUM(M11:M16)</f>
        <v>578.6451047363121</v>
      </c>
      <c r="N10" s="6">
        <f>SUM(N11:N16)</f>
        <v>526.1667562173516</v>
      </c>
      <c r="O10" s="6">
        <f>SUM(O11:O16)</f>
        <v>0</v>
      </c>
      <c r="P10" s="1"/>
      <c r="Q10" s="1"/>
    </row>
    <row r="11" spans="2:17" ht="12.75">
      <c r="B11" t="s">
        <v>120</v>
      </c>
      <c r="C11" s="1">
        <v>62.85449456255435</v>
      </c>
      <c r="D11" s="1">
        <v>67.113</v>
      </c>
      <c r="E11" s="1">
        <v>69.051</v>
      </c>
      <c r="F11" s="1">
        <v>77.96908</v>
      </c>
      <c r="G11" s="1">
        <v>87.75797</v>
      </c>
      <c r="H11" s="1">
        <v>94.24589</v>
      </c>
      <c r="I11" s="1">
        <v>78.10381</v>
      </c>
      <c r="J11" s="1">
        <v>55.256370000000004</v>
      </c>
      <c r="K11" s="1">
        <v>55.256370000000004</v>
      </c>
      <c r="L11" s="1">
        <v>87.72407000000001</v>
      </c>
      <c r="M11" s="1">
        <v>82.52170128400002</v>
      </c>
      <c r="N11" s="1">
        <v>79.15838109606901</v>
      </c>
      <c r="O11" s="1"/>
      <c r="P11" s="1"/>
      <c r="Q11" s="1"/>
    </row>
    <row r="12" spans="2:17" ht="12.75">
      <c r="B12" t="s">
        <v>28</v>
      </c>
      <c r="C12" s="1">
        <v>45.146</v>
      </c>
      <c r="D12" s="1">
        <v>42.943</v>
      </c>
      <c r="E12" s="1">
        <v>46.033</v>
      </c>
      <c r="F12" s="1">
        <v>51.763</v>
      </c>
      <c r="G12" s="1">
        <v>61.755</v>
      </c>
      <c r="H12" s="1">
        <v>73.139</v>
      </c>
      <c r="I12" s="1">
        <v>83.513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1"/>
    </row>
    <row r="13" spans="2:17" ht="12.75">
      <c r="B13" t="s">
        <v>81</v>
      </c>
      <c r="C13" s="1">
        <v>93.24147277511344</v>
      </c>
      <c r="D13" s="1">
        <v>112.58284186051131</v>
      </c>
      <c r="E13" s="1">
        <v>132.0265822300972</v>
      </c>
      <c r="F13" s="1">
        <v>163.51599198237025</v>
      </c>
      <c r="G13" s="1">
        <v>185.26252141635905</v>
      </c>
      <c r="H13" s="1">
        <v>205.00026970380947</v>
      </c>
      <c r="I13" s="1">
        <v>206.8800585557478</v>
      </c>
      <c r="J13" s="1">
        <v>191.8991769234514</v>
      </c>
      <c r="K13" s="1">
        <v>191.8991769234514</v>
      </c>
      <c r="L13" s="1">
        <v>169.58835730664615</v>
      </c>
      <c r="M13" s="1">
        <v>148.82824973062924</v>
      </c>
      <c r="N13" s="1">
        <v>158.15387367022282</v>
      </c>
      <c r="O13" s="1"/>
      <c r="P13" s="1"/>
      <c r="Q13" s="1"/>
    </row>
    <row r="14" spans="2:17" ht="12.75">
      <c r="B14" t="s">
        <v>17</v>
      </c>
      <c r="C14" s="1">
        <v>341.70453581111997</v>
      </c>
      <c r="D14" s="1">
        <v>384.82735672656355</v>
      </c>
      <c r="E14" s="1">
        <v>484.416</v>
      </c>
      <c r="F14" s="1">
        <v>587.124</v>
      </c>
      <c r="G14" s="1">
        <v>682.97</v>
      </c>
      <c r="H14" s="1">
        <v>677.318</v>
      </c>
      <c r="I14" s="1">
        <v>431.055</v>
      </c>
      <c r="J14" s="1">
        <v>337.288</v>
      </c>
      <c r="K14" s="1">
        <v>337.288</v>
      </c>
      <c r="L14" s="1">
        <v>334.885</v>
      </c>
      <c r="M14" s="1">
        <v>258.531</v>
      </c>
      <c r="N14" s="1">
        <v>217.047</v>
      </c>
      <c r="O14" s="1"/>
      <c r="P14" s="1"/>
      <c r="Q14" s="1"/>
    </row>
    <row r="15" spans="2:17" ht="12.75">
      <c r="B15" t="s">
        <v>51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</v>
      </c>
      <c r="K15" s="1">
        <v>99.8170220802621</v>
      </c>
      <c r="L15" s="1">
        <v>94.41926297895486</v>
      </c>
      <c r="M15" s="1">
        <v>88.76415372168286</v>
      </c>
      <c r="N15" s="1">
        <v>71.80750145105972</v>
      </c>
      <c r="O15" s="1"/>
      <c r="P15" s="1"/>
      <c r="Q15" s="1"/>
    </row>
    <row r="16" spans="2:17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22</v>
      </c>
      <c r="C17" s="6">
        <f>C18+C19+C20</f>
        <v>874.3891640039934</v>
      </c>
      <c r="D17" s="6">
        <f aca="true" t="shared" si="3" ref="D17:O17">D18+D19+D20</f>
        <v>918.6279999999999</v>
      </c>
      <c r="E17" s="6">
        <f t="shared" si="3"/>
        <v>1001.62759</v>
      </c>
      <c r="F17" s="6">
        <f t="shared" si="3"/>
        <v>1118.1682399999997</v>
      </c>
      <c r="G17" s="6">
        <f t="shared" si="3"/>
        <v>1305.6048799999999</v>
      </c>
      <c r="H17" s="6">
        <f t="shared" si="3"/>
        <v>1409.76549</v>
      </c>
      <c r="I17" s="6">
        <f t="shared" si="3"/>
        <v>1471.8598000000002</v>
      </c>
      <c r="J17" s="6">
        <f t="shared" si="3"/>
        <v>1443.26048</v>
      </c>
      <c r="K17" s="6">
        <f t="shared" si="3"/>
        <v>2025.5324799999999</v>
      </c>
      <c r="L17" s="6">
        <f t="shared" si="3"/>
        <v>1976.1191700000002</v>
      </c>
      <c r="M17" s="6">
        <f t="shared" si="3"/>
        <v>1988.9304313399998</v>
      </c>
      <c r="N17" s="6">
        <f t="shared" si="3"/>
        <v>1864.4184198500002</v>
      </c>
      <c r="O17" s="6">
        <f t="shared" si="3"/>
        <v>0</v>
      </c>
      <c r="P17" s="1"/>
      <c r="Q17" s="1"/>
    </row>
    <row r="18" spans="2:17" ht="12.75">
      <c r="B18" t="s">
        <v>145</v>
      </c>
      <c r="C18" s="1">
        <v>753.8041272639935</v>
      </c>
      <c r="D18" s="1">
        <v>792.271</v>
      </c>
      <c r="E18" s="1">
        <v>862.847</v>
      </c>
      <c r="F18" s="1">
        <v>971.7126999999999</v>
      </c>
      <c r="G18" s="1">
        <v>1147.82413</v>
      </c>
      <c r="H18" s="1">
        <v>1241.6989199999998</v>
      </c>
      <c r="I18" s="1">
        <v>1337.70013</v>
      </c>
      <c r="J18" s="1">
        <v>1327.34898</v>
      </c>
      <c r="K18" s="1">
        <v>1909.62098</v>
      </c>
      <c r="L18" s="1">
        <v>1865.8336100000001</v>
      </c>
      <c r="M18" s="1">
        <v>1892.90933785</v>
      </c>
      <c r="N18" s="1">
        <v>1786.4975836400001</v>
      </c>
      <c r="O18" s="1"/>
      <c r="P18" s="1"/>
      <c r="Q18" s="1"/>
    </row>
    <row r="19" spans="2:17" ht="12.75">
      <c r="B19" t="s">
        <v>71</v>
      </c>
      <c r="C19" s="1">
        <v>53.18405549</v>
      </c>
      <c r="D19" s="1">
        <v>56.217</v>
      </c>
      <c r="E19" s="1">
        <v>61.932</v>
      </c>
      <c r="F19" s="1">
        <v>68.46910000000001</v>
      </c>
      <c r="G19" s="1">
        <v>75.49426</v>
      </c>
      <c r="H19" s="1">
        <v>80.05697</v>
      </c>
      <c r="I19" s="1">
        <v>49.4606</v>
      </c>
      <c r="J19" s="1">
        <v>36.36367</v>
      </c>
      <c r="K19" s="1">
        <v>36.36367</v>
      </c>
      <c r="L19" s="1">
        <v>31.75916</v>
      </c>
      <c r="M19" s="1">
        <v>20.36804552</v>
      </c>
      <c r="N19" s="1">
        <v>14.076807179999998</v>
      </c>
      <c r="O19" s="1"/>
      <c r="P19" s="1"/>
      <c r="Q19" s="1"/>
    </row>
    <row r="20" spans="2:17" ht="12.75">
      <c r="B20" t="s">
        <v>23</v>
      </c>
      <c r="C20" s="1">
        <v>67.40098125</v>
      </c>
      <c r="D20" s="1">
        <v>70.14</v>
      </c>
      <c r="E20" s="1">
        <v>76.84859</v>
      </c>
      <c r="F20" s="1">
        <v>77.98644</v>
      </c>
      <c r="G20" s="1">
        <v>82.28649</v>
      </c>
      <c r="H20" s="1">
        <v>88.0096</v>
      </c>
      <c r="I20" s="1">
        <v>84.69907</v>
      </c>
      <c r="J20" s="1">
        <v>79.54783</v>
      </c>
      <c r="K20" s="1">
        <v>79.54783</v>
      </c>
      <c r="L20" s="1">
        <v>78.5264</v>
      </c>
      <c r="M20" s="1">
        <v>75.65304797</v>
      </c>
      <c r="N20" s="1">
        <v>63.844029029999994</v>
      </c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24</v>
      </c>
      <c r="C22" s="4">
        <f>C23+C24+C25</f>
        <v>1299.7406873392338</v>
      </c>
      <c r="D22" s="4">
        <f aca="true" t="shared" si="4" ref="D22:K22">D23+D24+D25</f>
        <v>1399.386</v>
      </c>
      <c r="E22" s="4">
        <f t="shared" si="4"/>
        <v>1495.2765100000001</v>
      </c>
      <c r="F22" s="4">
        <f t="shared" si="4"/>
        <v>1610.57012</v>
      </c>
      <c r="G22" s="4">
        <f t="shared" si="4"/>
        <v>1739.8136100000004</v>
      </c>
      <c r="H22" s="4">
        <f t="shared" si="4"/>
        <v>1787.4083500000002</v>
      </c>
      <c r="I22" s="4">
        <f t="shared" si="4"/>
        <v>1621.3486200000002</v>
      </c>
      <c r="J22" s="4">
        <f t="shared" si="4"/>
        <v>1331.0056699999998</v>
      </c>
      <c r="K22" s="4">
        <f t="shared" si="4"/>
        <v>1881.7596630714281</v>
      </c>
      <c r="L22" s="4">
        <f>L23+L24+L25</f>
        <v>2407.7996</v>
      </c>
      <c r="M22" s="4">
        <f>M23+M24+M25</f>
        <v>2368.581487498244</v>
      </c>
      <c r="N22" s="4">
        <f>N23+N24+N25</f>
        <v>2308.3432820013154</v>
      </c>
      <c r="O22" s="4">
        <f>O23+O24+O25</f>
        <v>0</v>
      </c>
      <c r="P22" s="1"/>
      <c r="Q22" s="1"/>
    </row>
    <row r="23" spans="2:17" ht="12.75">
      <c r="B23" t="s">
        <v>25</v>
      </c>
      <c r="C23" s="1">
        <v>795.5333770322728</v>
      </c>
      <c r="D23" s="1">
        <v>870.183</v>
      </c>
      <c r="E23" s="1">
        <v>935.626</v>
      </c>
      <c r="F23" s="1">
        <v>1038.42336</v>
      </c>
      <c r="G23" s="1">
        <v>1134.0380400000001</v>
      </c>
      <c r="H23" s="1">
        <v>1147.9743700000001</v>
      </c>
      <c r="I23" s="1">
        <v>984.3508</v>
      </c>
      <c r="J23" s="1">
        <v>696.2165200000001</v>
      </c>
      <c r="K23" s="1">
        <v>994.5950285714285</v>
      </c>
      <c r="L23" s="1">
        <v>1487.38269</v>
      </c>
      <c r="M23" s="1">
        <v>1492.9693782152465</v>
      </c>
      <c r="N23" s="1">
        <v>1523.632344250581</v>
      </c>
      <c r="O23" s="1"/>
      <c r="P23" s="1"/>
      <c r="Q23" s="1"/>
    </row>
    <row r="24" spans="2:17" ht="12.75">
      <c r="B24" t="s">
        <v>30</v>
      </c>
      <c r="C24" s="1">
        <v>463.7773103069608</v>
      </c>
      <c r="D24" s="1">
        <v>486.335</v>
      </c>
      <c r="E24" s="1">
        <v>512.8472300000001</v>
      </c>
      <c r="F24" s="1">
        <v>523.59748</v>
      </c>
      <c r="G24" s="1">
        <v>551.5290200000001</v>
      </c>
      <c r="H24" s="1">
        <v>578.31612</v>
      </c>
      <c r="I24" s="1">
        <v>568.7343500000001</v>
      </c>
      <c r="J24" s="1">
        <v>560.8344099999999</v>
      </c>
      <c r="K24" s="1">
        <v>813.2098944999998</v>
      </c>
      <c r="L24" s="1">
        <v>842.6279099999999</v>
      </c>
      <c r="M24" s="1">
        <v>797.6495118508799</v>
      </c>
      <c r="N24" s="1">
        <v>700.2499866445014</v>
      </c>
      <c r="O24" s="1"/>
      <c r="P24" s="1"/>
      <c r="Q24" s="1"/>
    </row>
    <row r="25" spans="2:17" ht="12.75">
      <c r="B25" t="s">
        <v>124</v>
      </c>
      <c r="C25" s="1">
        <v>40.43</v>
      </c>
      <c r="D25" s="1">
        <v>42.868</v>
      </c>
      <c r="E25" s="1">
        <v>46.80328</v>
      </c>
      <c r="F25" s="1">
        <v>48.54928</v>
      </c>
      <c r="G25" s="1">
        <v>54.24655</v>
      </c>
      <c r="H25" s="1">
        <v>61.11786</v>
      </c>
      <c r="I25" s="1">
        <v>68.26347</v>
      </c>
      <c r="J25" s="1">
        <v>73.95474</v>
      </c>
      <c r="K25" s="1">
        <v>73.95474</v>
      </c>
      <c r="L25" s="1">
        <v>77.789</v>
      </c>
      <c r="M25" s="1">
        <v>77.96259743211752</v>
      </c>
      <c r="N25" s="1">
        <v>84.4609511062329</v>
      </c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125</v>
      </c>
      <c r="C27" s="4">
        <f aca="true" t="shared" si="5" ref="C27:O27">SUM(C28:C36)</f>
        <v>2192.1600909330004</v>
      </c>
      <c r="D27" s="4">
        <f t="shared" si="5"/>
        <v>2347.9327802269995</v>
      </c>
      <c r="E27" s="4">
        <f t="shared" si="5"/>
        <v>2463.626751025</v>
      </c>
      <c r="F27" s="4">
        <f t="shared" si="5"/>
        <v>2709.563656542</v>
      </c>
      <c r="G27" s="4">
        <f t="shared" si="5"/>
        <v>3037.844908995</v>
      </c>
      <c r="H27" s="4">
        <f t="shared" si="5"/>
        <v>3266.0863713989997</v>
      </c>
      <c r="I27" s="4">
        <f t="shared" si="5"/>
        <v>2761.5255065440006</v>
      </c>
      <c r="J27" s="4">
        <f t="shared" si="5"/>
        <v>2053.8135626668804</v>
      </c>
      <c r="K27" s="4">
        <f t="shared" si="5"/>
        <v>1325.3410010215714</v>
      </c>
      <c r="L27" s="4">
        <f t="shared" si="5"/>
        <v>1895.3097536606792</v>
      </c>
      <c r="M27" s="4">
        <f t="shared" si="5"/>
        <v>1634.8521364278854</v>
      </c>
      <c r="N27" s="4">
        <f t="shared" si="5"/>
        <v>1468.553885722356</v>
      </c>
      <c r="O27" s="4">
        <f t="shared" si="5"/>
        <v>0</v>
      </c>
      <c r="P27" s="1"/>
      <c r="Q27" s="1"/>
    </row>
    <row r="28" spans="2:17" ht="12.75">
      <c r="B28" t="s">
        <v>126</v>
      </c>
      <c r="C28" s="1">
        <v>2152.085790933</v>
      </c>
      <c r="D28" s="1">
        <v>2297.9357802269997</v>
      </c>
      <c r="E28" s="1">
        <v>2364.295751025</v>
      </c>
      <c r="F28" s="1">
        <v>2669.658076542</v>
      </c>
      <c r="G28" s="1">
        <v>3004.829158995</v>
      </c>
      <c r="H28" s="1">
        <v>3226.975371399</v>
      </c>
      <c r="I28" s="1">
        <v>2674.2713365440004</v>
      </c>
      <c r="J28" s="1">
        <v>1892.1159126668801</v>
      </c>
      <c r="K28" s="1">
        <v>627.8597378169557</v>
      </c>
      <c r="L28" s="1">
        <v>863.1528097556627</v>
      </c>
      <c r="M28" s="1">
        <v>684.7446130376312</v>
      </c>
      <c r="N28" s="1">
        <v>601.1451422413699</v>
      </c>
      <c r="O28" s="1"/>
      <c r="P28" s="1"/>
      <c r="Q28" s="1"/>
    </row>
    <row r="29" spans="2:17" ht="12.75">
      <c r="B29" t="s">
        <v>29</v>
      </c>
      <c r="C29" s="1">
        <v>40.0743</v>
      </c>
      <c r="D29" s="1">
        <v>49.997</v>
      </c>
      <c r="E29" s="1">
        <v>99.331</v>
      </c>
      <c r="F29" s="1">
        <v>39.90558</v>
      </c>
      <c r="G29" s="1">
        <v>0</v>
      </c>
      <c r="H29" s="1">
        <v>0</v>
      </c>
      <c r="I29" s="1">
        <v>48.54457</v>
      </c>
      <c r="J29" s="1">
        <v>40.35389</v>
      </c>
      <c r="M29" s="1"/>
      <c r="N29" s="1"/>
      <c r="O29" s="1"/>
      <c r="P29" s="1"/>
      <c r="Q29" s="1"/>
    </row>
    <row r="30" spans="2:17" ht="12.75">
      <c r="B30" t="s">
        <v>98</v>
      </c>
      <c r="C30" s="1"/>
      <c r="D30" s="1"/>
      <c r="E30" s="1"/>
      <c r="F30" s="1"/>
      <c r="G30" s="1">
        <v>33.01575</v>
      </c>
      <c r="H30" s="1">
        <v>39.111</v>
      </c>
      <c r="I30" s="1">
        <v>38.7096</v>
      </c>
      <c r="J30" s="1">
        <v>38.3514</v>
      </c>
      <c r="M30" s="1"/>
      <c r="N30" s="1"/>
      <c r="O30" s="1"/>
      <c r="P30" s="1"/>
      <c r="Q30" s="1"/>
    </row>
    <row r="31" spans="2:17" ht="12.75">
      <c r="B31" t="s">
        <v>150</v>
      </c>
      <c r="C31" s="1"/>
      <c r="D31" s="1"/>
      <c r="E31" s="1"/>
      <c r="F31" s="1"/>
      <c r="G31" s="1"/>
      <c r="H31" s="1"/>
      <c r="I31" s="1"/>
      <c r="J31" s="1">
        <v>82.99236</v>
      </c>
      <c r="M31" s="1"/>
      <c r="N31" s="1"/>
      <c r="O31" s="1"/>
      <c r="P31" s="1"/>
      <c r="Q31" s="1"/>
    </row>
    <row r="32" spans="2:17" ht="12.75">
      <c r="B32" t="s">
        <v>151</v>
      </c>
      <c r="K32" s="1">
        <v>486.9957304171212</v>
      </c>
      <c r="L32" s="1">
        <v>694.2889653404386</v>
      </c>
      <c r="M32" s="1">
        <v>650.9020724048933</v>
      </c>
      <c r="N32" s="1">
        <v>648.4481929398216</v>
      </c>
      <c r="O32" s="1"/>
      <c r="P32" s="1"/>
      <c r="Q32" s="1"/>
    </row>
    <row r="33" spans="2:17" ht="12.75">
      <c r="B33" t="s">
        <v>152</v>
      </c>
      <c r="K33" s="1">
        <v>210.48553278749452</v>
      </c>
      <c r="L33" s="1">
        <v>337.867978564578</v>
      </c>
      <c r="M33" s="1">
        <v>299.20545098536104</v>
      </c>
      <c r="N33" s="1">
        <v>218.96055054116448</v>
      </c>
      <c r="O33" s="1"/>
      <c r="P33" s="1"/>
      <c r="Q33" s="1"/>
    </row>
    <row r="34" spans="2:17" ht="12.75">
      <c r="B34" t="s">
        <v>59</v>
      </c>
      <c r="K34" s="1"/>
      <c r="M34" s="1"/>
      <c r="N34" s="1"/>
      <c r="O34" s="1"/>
      <c r="P34" s="1"/>
      <c r="Q34" s="1"/>
    </row>
    <row r="35" spans="2:17" ht="12.75">
      <c r="B35" t="s">
        <v>60</v>
      </c>
      <c r="K35" s="1"/>
      <c r="M35" s="1"/>
      <c r="N35" s="1"/>
      <c r="O35" s="1"/>
      <c r="P35" s="1"/>
      <c r="Q35" s="1"/>
    </row>
    <row r="36" spans="2:17" ht="12.75">
      <c r="B36" t="s">
        <v>61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133</v>
      </c>
      <c r="C38" s="8">
        <f aca="true" t="shared" si="6" ref="C38:N38">C9+C22+C27</f>
        <v>5012.83656444184</v>
      </c>
      <c r="D38" s="8">
        <f t="shared" si="6"/>
        <v>5380.413477192619</v>
      </c>
      <c r="E38" s="8">
        <f t="shared" si="6"/>
        <v>5804.979303616624</v>
      </c>
      <c r="F38" s="8">
        <f t="shared" si="6"/>
        <v>6423.481798804627</v>
      </c>
      <c r="G38" s="8">
        <f t="shared" si="6"/>
        <v>7207.960935839958</v>
      </c>
      <c r="H38" s="8">
        <f t="shared" si="6"/>
        <v>7625.4003653626805</v>
      </c>
      <c r="I38" s="8">
        <f t="shared" si="6"/>
        <v>6761.2484352545125</v>
      </c>
      <c r="J38" s="8">
        <f t="shared" si="6"/>
        <v>5512.340281670593</v>
      </c>
      <c r="K38" s="8">
        <f t="shared" si="6"/>
        <v>5916.893713096712</v>
      </c>
      <c r="L38" s="8">
        <f t="shared" si="6"/>
        <v>6965.84521394628</v>
      </c>
      <c r="M38" s="8">
        <f t="shared" si="6"/>
        <v>6571.009160002441</v>
      </c>
      <c r="N38" s="8">
        <f t="shared" si="6"/>
        <v>6167.482343791024</v>
      </c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121</v>
      </c>
      <c r="C40" s="1">
        <v>159.21427373247403</v>
      </c>
      <c r="D40" s="1">
        <v>296.92896243402066</v>
      </c>
      <c r="E40" s="1">
        <v>283.6926163169405</v>
      </c>
      <c r="F40" s="1">
        <v>314.98206059026984</v>
      </c>
      <c r="G40" s="1">
        <v>439.8370778560651</v>
      </c>
      <c r="H40" s="1">
        <v>359.3027417403006</v>
      </c>
      <c r="I40" s="1">
        <v>-440.33262571145303</v>
      </c>
      <c r="J40" s="1">
        <v>-1541.1712741678282</v>
      </c>
      <c r="K40" s="1">
        <v>-1436.946724052311</v>
      </c>
      <c r="L40" s="1">
        <v>316.90364991903533</v>
      </c>
      <c r="M40" s="1">
        <v>260.49850958211357</v>
      </c>
      <c r="N40" s="1">
        <v>162.92629744574134</v>
      </c>
      <c r="O40" s="1"/>
      <c r="P40" s="1"/>
      <c r="Q40" s="1"/>
    </row>
    <row r="41" spans="2:17" ht="12.75">
      <c r="B41" t="s">
        <v>122</v>
      </c>
      <c r="C41" s="1">
        <v>65.40658247745858</v>
      </c>
      <c r="D41" s="1">
        <v>54.63319680727634</v>
      </c>
      <c r="E41" s="1">
        <v>159.21427373247403</v>
      </c>
      <c r="F41" s="1">
        <v>296.92896243402066</v>
      </c>
      <c r="G41" s="1">
        <v>283.6926163169405</v>
      </c>
      <c r="H41" s="1">
        <v>314.98206059026984</v>
      </c>
      <c r="I41" s="1">
        <v>439.8370778560651</v>
      </c>
      <c r="J41" s="1">
        <v>359.3027417403006</v>
      </c>
      <c r="K41" s="1">
        <v>359.55234537626757</v>
      </c>
      <c r="L41" s="1">
        <v>0</v>
      </c>
      <c r="M41" s="1">
        <v>-88.5836537329349</v>
      </c>
      <c r="N41" s="1">
        <v>137.86282524406604</v>
      </c>
      <c r="O41" s="1"/>
      <c r="P41" s="1"/>
      <c r="Q41" s="1"/>
    </row>
    <row r="42" spans="2:17" ht="12.75">
      <c r="B42" s="3" t="s">
        <v>20</v>
      </c>
      <c r="C42" s="4">
        <f>C38-C40+C41</f>
        <v>4919.028873186825</v>
      </c>
      <c r="D42" s="4">
        <f>D38-D40+D41</f>
        <v>5138.117711565875</v>
      </c>
      <c r="E42" s="4">
        <f>E38-E40+E41</f>
        <v>5680.500961032158</v>
      </c>
      <c r="F42" s="4">
        <f aca="true" t="shared" si="7" ref="F42:K42">F38-F40+F41</f>
        <v>6405.428700648378</v>
      </c>
      <c r="G42" s="4">
        <f t="shared" si="7"/>
        <v>7051.816474300834</v>
      </c>
      <c r="H42" s="4">
        <f t="shared" si="7"/>
        <v>7581.079684212649</v>
      </c>
      <c r="I42" s="4">
        <f t="shared" si="7"/>
        <v>7641.41813882203</v>
      </c>
      <c r="J42" s="4">
        <f t="shared" si="7"/>
        <v>7412.814297578722</v>
      </c>
      <c r="K42" s="4">
        <f t="shared" si="7"/>
        <v>7713.39278252529</v>
      </c>
      <c r="L42" s="4">
        <f>L38-L40+L41</f>
        <v>6648.941564027245</v>
      </c>
      <c r="M42" s="4">
        <f>M38-M40+M41</f>
        <v>6221.926996687392</v>
      </c>
      <c r="N42" s="4">
        <f>N38-N40+N41</f>
        <v>6142.418871589348</v>
      </c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144</v>
      </c>
      <c r="C44" s="4">
        <f>C45+C46+C47</f>
        <v>8.209359066999559</v>
      </c>
      <c r="D44" s="4">
        <f aca="true" t="shared" si="8" ref="D44:K44">D45+D46+D47</f>
        <v>29.78421977300013</v>
      </c>
      <c r="E44" s="4">
        <f t="shared" si="8"/>
        <v>33.96881897500036</v>
      </c>
      <c r="F44" s="4">
        <f t="shared" si="8"/>
        <v>38.414723458000026</v>
      </c>
      <c r="G44" s="4">
        <f t="shared" si="8"/>
        <v>43.23763100499991</v>
      </c>
      <c r="H44" s="4">
        <f t="shared" si="8"/>
        <v>47.49889860100029</v>
      </c>
      <c r="I44" s="4">
        <f t="shared" si="8"/>
        <v>39.36346345599941</v>
      </c>
      <c r="J44" s="4">
        <f t="shared" si="8"/>
        <v>27.881537333119923</v>
      </c>
      <c r="K44" s="4">
        <f t="shared" si="8"/>
        <v>7.841199999999958</v>
      </c>
      <c r="L44" s="19">
        <f>L45+L46+L47</f>
        <v>12.502981419999903</v>
      </c>
      <c r="M44" s="19">
        <f>M45+M46+M47</f>
        <v>13.363450069999999</v>
      </c>
      <c r="N44" s="19">
        <f>N45+N46+N47</f>
        <v>13.207061201652</v>
      </c>
      <c r="O44" s="1"/>
      <c r="P44" s="1"/>
      <c r="Q44" s="1"/>
    </row>
    <row r="45" spans="2:17" ht="12.75">
      <c r="B45" t="s">
        <v>50</v>
      </c>
      <c r="C45" s="1">
        <v>0.00020906699955958175</v>
      </c>
      <c r="D45" s="1">
        <v>29.78421977300013</v>
      </c>
      <c r="E45" s="1">
        <v>30.64436897500036</v>
      </c>
      <c r="F45" s="1">
        <v>38.414723458000026</v>
      </c>
      <c r="G45" s="1">
        <v>43.23763100499991</v>
      </c>
      <c r="H45" s="1">
        <v>47.49889860100029</v>
      </c>
      <c r="I45" s="1">
        <v>39.36346345599941</v>
      </c>
      <c r="J45" s="1">
        <v>27.881537333119923</v>
      </c>
      <c r="K45" s="1">
        <v>7.841199999999958</v>
      </c>
      <c r="L45" s="1">
        <v>12.448569999999904</v>
      </c>
      <c r="M45" s="1">
        <v>11.71031818</v>
      </c>
      <c r="N45" s="1">
        <v>13.207061201652</v>
      </c>
      <c r="O45" s="1"/>
      <c r="P45" s="1"/>
      <c r="Q45" s="1"/>
    </row>
    <row r="46" spans="2:17" ht="12.75">
      <c r="B46" t="s">
        <v>64</v>
      </c>
      <c r="K46" s="1"/>
      <c r="M46" s="1"/>
      <c r="N46" s="1"/>
      <c r="O46" s="1"/>
      <c r="P46" s="1"/>
      <c r="Q46" s="1"/>
    </row>
    <row r="47" spans="2:17" ht="12.75">
      <c r="B47" t="s">
        <v>146</v>
      </c>
      <c r="C47" s="11">
        <v>8.20915</v>
      </c>
      <c r="D47" s="11"/>
      <c r="E47" s="11">
        <v>3.32445</v>
      </c>
      <c r="F47" s="1"/>
      <c r="G47" s="1"/>
      <c r="H47" s="1"/>
      <c r="I47" s="1"/>
      <c r="J47" s="1"/>
      <c r="L47" s="18">
        <v>0.05441142</v>
      </c>
      <c r="M47" s="24">
        <v>1.65313189</v>
      </c>
      <c r="N47" s="1"/>
      <c r="O47" s="1"/>
      <c r="P47" s="1"/>
      <c r="Q47" s="1"/>
    </row>
    <row r="48" spans="2:17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55</v>
      </c>
      <c r="M50" s="1"/>
      <c r="N50" s="1"/>
      <c r="O50" s="1"/>
      <c r="P50" s="1"/>
      <c r="Q50" s="1"/>
    </row>
    <row r="51" spans="2:17" ht="12.75">
      <c r="B51" t="s">
        <v>56</v>
      </c>
      <c r="C51" s="1">
        <v>750.252</v>
      </c>
      <c r="D51" s="1">
        <v>788.505</v>
      </c>
      <c r="E51" s="1">
        <v>858.73606</v>
      </c>
      <c r="F51" s="1">
        <v>966.43248</v>
      </c>
      <c r="G51" s="1">
        <v>1140.83865</v>
      </c>
      <c r="H51" s="1">
        <v>1231.37816</v>
      </c>
      <c r="I51" s="1">
        <v>1326.27363</v>
      </c>
      <c r="J51" s="1">
        <v>1314.63616</v>
      </c>
      <c r="K51" s="1">
        <v>1896.90816</v>
      </c>
      <c r="L51" s="1">
        <v>1851.03377</v>
      </c>
      <c r="M51" s="1">
        <v>1857.6937707499999</v>
      </c>
      <c r="N51" s="1">
        <v>1749.39881801</v>
      </c>
      <c r="O51" s="1"/>
      <c r="P51" s="1"/>
      <c r="Q51" s="1"/>
    </row>
    <row r="52" spans="2:17" ht="12.75">
      <c r="B52" t="s">
        <v>57</v>
      </c>
      <c r="C52" s="1">
        <v>101.293</v>
      </c>
      <c r="D52" s="1">
        <v>107.113</v>
      </c>
      <c r="E52" s="1">
        <v>154.629</v>
      </c>
      <c r="F52" s="1">
        <v>184.417</v>
      </c>
      <c r="G52" s="1">
        <v>184.936</v>
      </c>
      <c r="H52" s="1">
        <v>161.864</v>
      </c>
      <c r="I52" s="1">
        <v>124.202</v>
      </c>
      <c r="J52" s="1">
        <v>126.185</v>
      </c>
      <c r="K52" s="1">
        <v>126.185</v>
      </c>
      <c r="L52" s="1">
        <v>114.154</v>
      </c>
      <c r="M52" s="1">
        <v>118.409</v>
      </c>
      <c r="N52" s="1">
        <v>138.525</v>
      </c>
      <c r="O52" s="1"/>
      <c r="P52" s="1"/>
      <c r="Q52" s="1"/>
    </row>
    <row r="53" spans="2:17" ht="12.75">
      <c r="B53" t="s">
        <v>58</v>
      </c>
      <c r="C53" s="1">
        <v>307.823</v>
      </c>
      <c r="D53" s="1">
        <v>346.67</v>
      </c>
      <c r="E53" s="1">
        <v>484.416</v>
      </c>
      <c r="F53" s="1">
        <v>587.124</v>
      </c>
      <c r="G53" s="1">
        <v>682.97</v>
      </c>
      <c r="H53" s="1">
        <v>677.318</v>
      </c>
      <c r="I53" s="1">
        <v>431.055</v>
      </c>
      <c r="J53" s="1">
        <v>337.288</v>
      </c>
      <c r="K53" s="1">
        <v>337.288</v>
      </c>
      <c r="L53" s="1">
        <v>334.885</v>
      </c>
      <c r="M53" s="1">
        <v>258.531</v>
      </c>
      <c r="N53" s="1">
        <v>217.047</v>
      </c>
      <c r="O53" s="1"/>
      <c r="P53" s="1"/>
      <c r="Q53" s="1"/>
    </row>
    <row r="54" spans="2:17" ht="12.75">
      <c r="B54" t="s">
        <v>70</v>
      </c>
      <c r="C54" s="1">
        <v>67.40098125</v>
      </c>
      <c r="D54" s="1">
        <v>70.14</v>
      </c>
      <c r="E54" s="1">
        <v>76.84859</v>
      </c>
      <c r="F54" s="1">
        <v>77.98644</v>
      </c>
      <c r="G54" s="1">
        <v>82.28649</v>
      </c>
      <c r="H54" s="1">
        <v>88.0096</v>
      </c>
      <c r="I54" s="1">
        <v>84.69907</v>
      </c>
      <c r="J54" s="1">
        <v>79.53</v>
      </c>
      <c r="K54" s="1">
        <v>79.53</v>
      </c>
      <c r="L54" s="1">
        <v>78.5264</v>
      </c>
      <c r="M54" s="1">
        <v>75.65304797</v>
      </c>
      <c r="N54" s="1">
        <v>122.56101105</v>
      </c>
      <c r="O54" s="1"/>
      <c r="P54" s="1"/>
      <c r="Q54" s="1"/>
    </row>
    <row r="55" spans="2:17" ht="12.75">
      <c r="B55" t="s">
        <v>52</v>
      </c>
      <c r="C55" s="1">
        <v>112.717</v>
      </c>
      <c r="D55" s="1">
        <v>100.108</v>
      </c>
      <c r="E55" s="1">
        <v>103.875</v>
      </c>
      <c r="F55" s="1">
        <v>98.569</v>
      </c>
      <c r="G55" s="1">
        <v>97.772</v>
      </c>
      <c r="H55" s="1">
        <v>95.716</v>
      </c>
      <c r="I55" s="1">
        <v>99.404</v>
      </c>
      <c r="J55" s="1">
        <v>93.937</v>
      </c>
      <c r="K55" s="1">
        <v>93.937</v>
      </c>
      <c r="L55" s="1">
        <v>86.886</v>
      </c>
      <c r="M55" s="1">
        <v>64.172</v>
      </c>
      <c r="N55" s="1">
        <v>76.024</v>
      </c>
      <c r="O55" s="1"/>
      <c r="P55" s="1"/>
      <c r="Q55" s="1"/>
    </row>
    <row r="56" spans="2:17" ht="12.75">
      <c r="B56" s="16" t="s">
        <v>72</v>
      </c>
      <c r="C56" s="1">
        <f aca="true" t="shared" si="9" ref="C56:K56">C19</f>
        <v>53.18405549</v>
      </c>
      <c r="D56" s="1">
        <f t="shared" si="9"/>
        <v>56.217</v>
      </c>
      <c r="E56" s="1">
        <f t="shared" si="9"/>
        <v>61.932</v>
      </c>
      <c r="F56" s="1">
        <f t="shared" si="9"/>
        <v>68.46910000000001</v>
      </c>
      <c r="G56" s="1">
        <f t="shared" si="9"/>
        <v>75.49426</v>
      </c>
      <c r="H56" s="1">
        <f t="shared" si="9"/>
        <v>80.05697</v>
      </c>
      <c r="I56" s="1">
        <f t="shared" si="9"/>
        <v>49.4606</v>
      </c>
      <c r="J56" s="1">
        <f t="shared" si="9"/>
        <v>36.36367</v>
      </c>
      <c r="K56" s="1">
        <f t="shared" si="9"/>
        <v>36.36367</v>
      </c>
      <c r="L56" s="1">
        <v>31.75916</v>
      </c>
      <c r="M56" s="1">
        <v>20.36804552</v>
      </c>
      <c r="N56" s="1">
        <v>14.07680718</v>
      </c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0</v>
      </c>
      <c r="C58" s="4">
        <v>457.26</v>
      </c>
      <c r="D58" s="4">
        <v>488.249</v>
      </c>
      <c r="E58" s="4">
        <v>502.34833</v>
      </c>
      <c r="F58" s="4">
        <v>567.22949</v>
      </c>
      <c r="G58" s="4">
        <v>638.4442</v>
      </c>
      <c r="H58" s="4">
        <v>685.64421</v>
      </c>
      <c r="I58" s="4">
        <v>568.20968</v>
      </c>
      <c r="J58" s="4">
        <v>402.02946</v>
      </c>
      <c r="K58" s="4">
        <v>555.04997</v>
      </c>
      <c r="L58" s="4">
        <v>749.19768</v>
      </c>
      <c r="M58" s="4">
        <v>723.0139352272824</v>
      </c>
      <c r="N58" s="4">
        <v>694.0006094735322</v>
      </c>
      <c r="O58" s="4"/>
      <c r="P58" s="4"/>
      <c r="Q58" s="4"/>
    </row>
    <row r="59" spans="13:17" ht="12.75">
      <c r="M59" s="1"/>
      <c r="N59" s="1"/>
      <c r="O59" s="1"/>
      <c r="P59" s="1"/>
      <c r="Q59" s="1"/>
    </row>
    <row r="60" spans="2:17" ht="12.75">
      <c r="B60" s="7" t="s">
        <v>1</v>
      </c>
      <c r="M60" s="1"/>
      <c r="N60" s="1"/>
      <c r="O60" s="1"/>
      <c r="P60" s="1"/>
      <c r="Q60" s="1"/>
    </row>
    <row r="61" spans="2:17" ht="12.75">
      <c r="B61" t="s">
        <v>143</v>
      </c>
      <c r="C61" s="1">
        <v>39013.98073216808</v>
      </c>
      <c r="D61" s="1">
        <v>41719.435519582155</v>
      </c>
      <c r="E61" s="1">
        <v>44645.150023869865</v>
      </c>
      <c r="F61" s="1">
        <v>47867.65452036442</v>
      </c>
      <c r="G61" s="1">
        <v>51359.76118148707</v>
      </c>
      <c r="H61" s="1">
        <v>55131.08295420889</v>
      </c>
      <c r="I61" s="1">
        <v>56491.06600000008</v>
      </c>
      <c r="J61" s="1">
        <v>54754.713</v>
      </c>
      <c r="K61" s="1">
        <v>54754.713</v>
      </c>
      <c r="L61" s="1">
        <v>54953.044</v>
      </c>
      <c r="M61" s="1">
        <v>55331.043</v>
      </c>
      <c r="N61" s="1">
        <v>54306.11</v>
      </c>
      <c r="O61" s="1"/>
      <c r="P61" s="1"/>
      <c r="Q61" s="1"/>
    </row>
    <row r="62" spans="2:17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  <c r="Q62" s="1"/>
    </row>
    <row r="63" spans="2:17" ht="12.75">
      <c r="B63" t="s">
        <v>76</v>
      </c>
      <c r="C63" s="1">
        <f>C61/C62</f>
        <v>48590.05094994301</v>
      </c>
      <c r="D63" s="1">
        <f aca="true" t="shared" si="10" ref="D63:N63">D61/D62</f>
        <v>49848.3039477407</v>
      </c>
      <c r="E63" s="1">
        <f t="shared" si="10"/>
        <v>51287.81854400662</v>
      </c>
      <c r="F63" s="1">
        <f t="shared" si="10"/>
        <v>52731.905416354486</v>
      </c>
      <c r="G63" s="1">
        <f t="shared" si="10"/>
        <v>54330.78112616793</v>
      </c>
      <c r="H63" s="1">
        <f t="shared" si="10"/>
        <v>56450.1332545179</v>
      </c>
      <c r="I63" s="1">
        <f t="shared" si="10"/>
        <v>56491.06600000008</v>
      </c>
      <c r="J63" s="1">
        <f t="shared" si="10"/>
        <v>54702.103420404375</v>
      </c>
      <c r="K63" s="1">
        <f t="shared" si="10"/>
        <v>54702.103420404375</v>
      </c>
      <c r="L63" s="1">
        <f t="shared" si="10"/>
        <v>54867.620245193284</v>
      </c>
      <c r="M63" s="1">
        <f t="shared" si="10"/>
        <v>55783.22763278593</v>
      </c>
      <c r="N63" s="1">
        <f t="shared" si="10"/>
        <v>54743.1630749667</v>
      </c>
      <c r="O63" s="1"/>
      <c r="P63" s="1"/>
      <c r="Q63" s="1"/>
    </row>
    <row r="64" spans="2:17" ht="12.75">
      <c r="B64" t="s">
        <v>131</v>
      </c>
      <c r="C64" s="1">
        <v>2480369</v>
      </c>
      <c r="D64" s="1">
        <v>2487646</v>
      </c>
      <c r="E64" s="1">
        <v>2493918</v>
      </c>
      <c r="F64" s="1">
        <v>2510849</v>
      </c>
      <c r="G64" s="1">
        <v>2523020</v>
      </c>
      <c r="H64" s="1">
        <v>2528417</v>
      </c>
      <c r="I64" s="1">
        <v>2557330</v>
      </c>
      <c r="J64" s="1">
        <v>2563521</v>
      </c>
      <c r="K64" s="1">
        <v>2563521</v>
      </c>
      <c r="L64" s="1">
        <v>2559515</v>
      </c>
      <c r="M64" s="1">
        <v>2558463</v>
      </c>
      <c r="N64" s="1">
        <v>2546078</v>
      </c>
      <c r="O64" s="1"/>
      <c r="P64" s="1"/>
      <c r="Q64" s="1"/>
    </row>
    <row r="65" spans="2:17" ht="12.75">
      <c r="B65" t="s">
        <v>66</v>
      </c>
      <c r="C65" s="1">
        <v>2682105.60731378</v>
      </c>
      <c r="D65" s="1">
        <v>2696064.3823447307</v>
      </c>
      <c r="E65" s="1">
        <v>2705961.5485899993</v>
      </c>
      <c r="F65" s="1">
        <v>2729985.160157382</v>
      </c>
      <c r="G65" s="1">
        <v>2743819.640100094</v>
      </c>
      <c r="H65" s="1">
        <v>2752397.479432593</v>
      </c>
      <c r="I65" s="1">
        <v>2785740.3900273717</v>
      </c>
      <c r="J65" s="1">
        <v>2794116.1513691894</v>
      </c>
      <c r="K65" s="1">
        <v>2794116.1513691894</v>
      </c>
      <c r="L65" s="1"/>
      <c r="M65" s="1"/>
      <c r="N65" s="1"/>
      <c r="O65" s="1"/>
      <c r="P65" s="1"/>
      <c r="Q65" s="1"/>
    </row>
    <row r="66" spans="2:17" ht="12.75">
      <c r="B66" t="s">
        <v>67</v>
      </c>
      <c r="C66" s="1">
        <v>2644474.4803987453</v>
      </c>
      <c r="D66" s="1">
        <v>2658517.6566053173</v>
      </c>
      <c r="E66" s="1">
        <v>2667663.3925642087</v>
      </c>
      <c r="F66" s="1">
        <v>2689836.0270951367</v>
      </c>
      <c r="G66" s="1">
        <v>2702599.919259825</v>
      </c>
      <c r="H66" s="1">
        <v>2709322.3161112345</v>
      </c>
      <c r="I66" s="1">
        <v>2741934.895830013</v>
      </c>
      <c r="J66" s="1">
        <v>2749328.654306261</v>
      </c>
      <c r="K66" s="1">
        <v>2749328.654306261</v>
      </c>
      <c r="L66" s="1">
        <v>2744412.1500128047</v>
      </c>
      <c r="M66" s="1">
        <v>2741495.5100473952</v>
      </c>
      <c r="N66" s="1">
        <v>2727855.709692141</v>
      </c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68</v>
      </c>
      <c r="M68" s="1"/>
      <c r="N68" s="1"/>
      <c r="O68" s="1"/>
      <c r="P68" s="1"/>
      <c r="Q68" s="1"/>
    </row>
    <row r="69" spans="2:17" ht="12.75">
      <c r="B69" t="s">
        <v>80</v>
      </c>
      <c r="C69" s="9">
        <f aca="true" t="shared" si="11" ref="C69:L69">C38/C61</f>
        <v>0.12848821038937513</v>
      </c>
      <c r="D69" s="9">
        <f t="shared" si="11"/>
        <v>0.12896659339187788</v>
      </c>
      <c r="E69" s="9">
        <f t="shared" si="11"/>
        <v>0.13002485825477006</v>
      </c>
      <c r="F69" s="9">
        <f t="shared" si="11"/>
        <v>0.13419253279000487</v>
      </c>
      <c r="G69" s="9">
        <f t="shared" si="11"/>
        <v>0.14034257111067158</v>
      </c>
      <c r="H69" s="9">
        <f t="shared" si="11"/>
        <v>0.13831399560382718</v>
      </c>
      <c r="I69" s="9">
        <f t="shared" si="11"/>
        <v>0.11968703927899861</v>
      </c>
      <c r="J69" s="9">
        <f t="shared" si="11"/>
        <v>0.10067334809463055</v>
      </c>
      <c r="K69" s="9">
        <f t="shared" si="11"/>
        <v>0.10806181584947239</v>
      </c>
      <c r="L69" s="14">
        <f t="shared" si="11"/>
        <v>0.12675995189540873</v>
      </c>
      <c r="M69" s="14">
        <f>M38/M61</f>
        <v>0.11875809317388868</v>
      </c>
      <c r="N69" s="14">
        <f>N38/N61</f>
        <v>0.11356884784771039</v>
      </c>
      <c r="O69" s="1"/>
      <c r="P69" s="1"/>
      <c r="Q69" s="1"/>
    </row>
    <row r="70" spans="2:17" ht="12.75">
      <c r="B70" t="s">
        <v>134</v>
      </c>
      <c r="C70" s="9">
        <f aca="true" t="shared" si="12" ref="C70:L70">C42/C61</f>
        <v>0.12608374692539265</v>
      </c>
      <c r="D70" s="9">
        <f t="shared" si="12"/>
        <v>0.12315885024748618</v>
      </c>
      <c r="E70" s="9">
        <f t="shared" si="12"/>
        <v>0.12723668658286588</v>
      </c>
      <c r="F70" s="9">
        <f t="shared" si="12"/>
        <v>0.13381538671219634</v>
      </c>
      <c r="G70" s="9">
        <f t="shared" si="12"/>
        <v>0.13730236107177818</v>
      </c>
      <c r="H70" s="9">
        <f t="shared" si="12"/>
        <v>0.1375100810283264</v>
      </c>
      <c r="I70" s="9">
        <f t="shared" si="12"/>
        <v>0.13526772780003868</v>
      </c>
      <c r="J70" s="9">
        <f t="shared" si="12"/>
        <v>0.13538221445117832</v>
      </c>
      <c r="K70" s="9">
        <f t="shared" si="12"/>
        <v>0.14087175988896683</v>
      </c>
      <c r="L70" s="14">
        <f t="shared" si="12"/>
        <v>0.12099314396536877</v>
      </c>
      <c r="M70" s="14">
        <f>M42/M61</f>
        <v>0.11244911824068438</v>
      </c>
      <c r="N70" s="14">
        <f>N42/N61</f>
        <v>0.11310732570588002</v>
      </c>
      <c r="O70" s="1"/>
      <c r="P70" s="1"/>
      <c r="Q70" s="1"/>
    </row>
    <row r="71" spans="2:17" ht="12.75">
      <c r="B71" t="s">
        <v>8</v>
      </c>
      <c r="C71" s="1">
        <f aca="true" t="shared" si="13" ref="C71:L71">C38/C62</f>
        <v>6243.248689286735</v>
      </c>
      <c r="D71" s="1">
        <f t="shared" si="13"/>
        <v>6428.765946503016</v>
      </c>
      <c r="E71" s="1">
        <f t="shared" si="13"/>
        <v>6668.69133638083</v>
      </c>
      <c r="F71" s="1">
        <f t="shared" si="13"/>
        <v>7076.227946663585</v>
      </c>
      <c r="G71" s="1">
        <f t="shared" si="13"/>
        <v>7624.921513697555</v>
      </c>
      <c r="H71" s="1">
        <f t="shared" si="13"/>
        <v>7807.843482800848</v>
      </c>
      <c r="I71" s="1">
        <f t="shared" si="13"/>
        <v>6761.2484352545125</v>
      </c>
      <c r="J71" s="1">
        <f t="shared" si="13"/>
        <v>5507.04389915085</v>
      </c>
      <c r="K71" s="1">
        <f t="shared" si="13"/>
        <v>5911.208626394531</v>
      </c>
      <c r="L71" s="10">
        <f t="shared" si="13"/>
        <v>6955.016902896255</v>
      </c>
      <c r="M71" s="10">
        <f>M38/M62</f>
        <v>6624.709744754633</v>
      </c>
      <c r="N71" s="10">
        <f>N38/N62</f>
        <v>6217.117957963291</v>
      </c>
      <c r="O71" s="1"/>
      <c r="P71" s="1"/>
      <c r="Q71" s="1"/>
    </row>
    <row r="72" spans="2:17" ht="12.75">
      <c r="B72" t="s">
        <v>84</v>
      </c>
      <c r="L72" s="15"/>
      <c r="M72" s="15"/>
      <c r="N72" s="15"/>
      <c r="O72" s="1"/>
      <c r="P72" s="1"/>
      <c r="Q72" s="1"/>
    </row>
    <row r="73" spans="2:17" ht="12.75">
      <c r="B73" t="s">
        <v>85</v>
      </c>
      <c r="C73" s="1">
        <f aca="true" t="shared" si="14" ref="C73:K73">C38*1000000/C65</f>
        <v>1868.9929847551255</v>
      </c>
      <c r="D73" s="1">
        <f t="shared" si="14"/>
        <v>1995.6546707216787</v>
      </c>
      <c r="E73" s="1">
        <f t="shared" si="14"/>
        <v>2145.255651042579</v>
      </c>
      <c r="F73" s="1">
        <f t="shared" si="14"/>
        <v>2352.9365260118548</v>
      </c>
      <c r="G73" s="1">
        <f t="shared" si="14"/>
        <v>2626.980589575856</v>
      </c>
      <c r="H73" s="1">
        <f t="shared" si="14"/>
        <v>2770.4575455920913</v>
      </c>
      <c r="I73" s="1">
        <f t="shared" si="14"/>
        <v>2427.092079168253</v>
      </c>
      <c r="J73" s="1">
        <f t="shared" si="14"/>
        <v>1972.8386305520633</v>
      </c>
      <c r="K73" s="1">
        <f t="shared" si="14"/>
        <v>2117.6262519356187</v>
      </c>
      <c r="L73" s="10"/>
      <c r="M73" s="10"/>
      <c r="N73" s="10"/>
      <c r="O73" s="1"/>
      <c r="P73" s="1"/>
      <c r="Q73" s="1"/>
    </row>
    <row r="74" spans="2:17" ht="12.75">
      <c r="B74" t="s">
        <v>19</v>
      </c>
      <c r="C74" s="10">
        <f aca="true" t="shared" si="15" ref="C74:L74">C38*1000000/C66</f>
        <v>1895.588935192138</v>
      </c>
      <c r="D74" s="10">
        <f t="shared" si="15"/>
        <v>2023.8396626121764</v>
      </c>
      <c r="E74" s="10">
        <f t="shared" si="15"/>
        <v>2176.0538903811125</v>
      </c>
      <c r="F74" s="10">
        <f t="shared" si="15"/>
        <v>2388.057016896159</v>
      </c>
      <c r="G74" s="10">
        <f t="shared" si="15"/>
        <v>2667.046973720787</v>
      </c>
      <c r="H74" s="10">
        <f t="shared" si="15"/>
        <v>2814.50468998005</v>
      </c>
      <c r="I74" s="10">
        <f t="shared" si="15"/>
        <v>2465.8676052218266</v>
      </c>
      <c r="J74" s="10">
        <f t="shared" si="15"/>
        <v>2004.9768415415306</v>
      </c>
      <c r="K74" s="10">
        <f t="shared" si="15"/>
        <v>2152.123102426881</v>
      </c>
      <c r="L74" s="10">
        <f t="shared" si="15"/>
        <v>2538.192091123696</v>
      </c>
      <c r="M74" s="10">
        <f>M38*1000000/M66</f>
        <v>2396.8702979523905</v>
      </c>
      <c r="N74" s="10">
        <f>N38*1000000/N66</f>
        <v>2260.926896491556</v>
      </c>
      <c r="O74" s="1"/>
      <c r="P74" s="1"/>
      <c r="Q74" s="1"/>
    </row>
    <row r="75" spans="2:17" ht="12.75">
      <c r="B75" t="s">
        <v>77</v>
      </c>
      <c r="L75" s="15"/>
      <c r="M75" s="15"/>
      <c r="N75" s="15"/>
      <c r="O75" s="1"/>
      <c r="P75" s="1"/>
      <c r="Q75" s="1"/>
    </row>
    <row r="76" spans="2:17" ht="12.75">
      <c r="B76" t="s">
        <v>85</v>
      </c>
      <c r="C76" s="1">
        <f>C71*1000000/C65</f>
        <v>2327.7415595650464</v>
      </c>
      <c r="D76" s="1">
        <f aca="true" t="shared" si="16" ref="D76:K76">D71*1000000/D65</f>
        <v>2384.5001583055687</v>
      </c>
      <c r="E76" s="1">
        <f t="shared" si="16"/>
        <v>2464.444234196786</v>
      </c>
      <c r="F76" s="1">
        <f t="shared" si="16"/>
        <v>2592.03897879637</v>
      </c>
      <c r="G76" s="1">
        <f t="shared" si="16"/>
        <v>2778.944141320965</v>
      </c>
      <c r="H76" s="1">
        <f t="shared" si="16"/>
        <v>2836.7427092726575</v>
      </c>
      <c r="I76" s="1">
        <f t="shared" si="16"/>
        <v>2427.092079168253</v>
      </c>
      <c r="J76" s="1">
        <f t="shared" si="16"/>
        <v>1970.9430821092587</v>
      </c>
      <c r="K76" s="1">
        <f t="shared" si="16"/>
        <v>2115.591588237263</v>
      </c>
      <c r="L76" s="10"/>
      <c r="M76" s="10"/>
      <c r="N76" s="10"/>
      <c r="O76" s="1"/>
      <c r="P76" s="1"/>
      <c r="Q76" s="1"/>
    </row>
    <row r="77" spans="2:17" ht="12.75">
      <c r="B77" t="s">
        <v>19</v>
      </c>
      <c r="C77" s="1">
        <f>C71*1000000/C66</f>
        <v>2360.8655464678</v>
      </c>
      <c r="D77" s="1">
        <f aca="true" t="shared" si="17" ref="D77:L77">D71*1000000/D66</f>
        <v>2418.1768853519516</v>
      </c>
      <c r="E77" s="1">
        <f t="shared" si="17"/>
        <v>2499.8248860665876</v>
      </c>
      <c r="F77" s="1">
        <f t="shared" si="17"/>
        <v>2630.728369827618</v>
      </c>
      <c r="G77" s="1">
        <f t="shared" si="17"/>
        <v>2821.328254825758</v>
      </c>
      <c r="H77" s="1">
        <f t="shared" si="17"/>
        <v>2881.8437128616215</v>
      </c>
      <c r="I77" s="1">
        <f t="shared" si="17"/>
        <v>2465.8676052218266</v>
      </c>
      <c r="J77" s="1">
        <f t="shared" si="17"/>
        <v>2003.0504139711318</v>
      </c>
      <c r="K77" s="1">
        <f t="shared" si="17"/>
        <v>2150.055293366194</v>
      </c>
      <c r="L77" s="10">
        <f t="shared" si="17"/>
        <v>2534.246506255922</v>
      </c>
      <c r="M77" s="10">
        <f>M71*1000000/M66</f>
        <v>2416.4583602181806</v>
      </c>
      <c r="N77" s="10">
        <f>N71*1000000/N66</f>
        <v>2279.1227321422143</v>
      </c>
      <c r="O77" s="1"/>
      <c r="P77" s="1"/>
      <c r="Q77" s="1"/>
    </row>
    <row r="78" spans="2:17" ht="12.75">
      <c r="B78" t="s">
        <v>78</v>
      </c>
      <c r="C78" s="1">
        <f aca="true" t="shared" si="18" ref="C78:L78">C42/C62</f>
        <v>6126.415687064549</v>
      </c>
      <c r="D78" s="1">
        <f t="shared" si="18"/>
        <v>6139.259800990971</v>
      </c>
      <c r="E78" s="1">
        <f t="shared" si="18"/>
        <v>6525.692093602668</v>
      </c>
      <c r="F78" s="1">
        <f t="shared" si="18"/>
        <v>7056.340315360437</v>
      </c>
      <c r="G78" s="1">
        <f t="shared" si="18"/>
        <v>7459.7445274968595</v>
      </c>
      <c r="H78" s="1">
        <f t="shared" si="18"/>
        <v>7762.462397888579</v>
      </c>
      <c r="I78" s="1">
        <f t="shared" si="18"/>
        <v>7641.41813882203</v>
      </c>
      <c r="J78" s="1">
        <f t="shared" si="18"/>
        <v>7405.69189619172</v>
      </c>
      <c r="K78" s="1">
        <f t="shared" si="18"/>
        <v>7705.981578460635</v>
      </c>
      <c r="L78" s="10">
        <f t="shared" si="18"/>
        <v>6638.605875363853</v>
      </c>
      <c r="M78" s="10">
        <f>M42/M62</f>
        <v>6272.7747599261575</v>
      </c>
      <c r="N78" s="10">
        <f>N42/N62</f>
        <v>6191.8527760903635</v>
      </c>
      <c r="O78" s="1"/>
      <c r="P78" s="1"/>
      <c r="Q78" s="1"/>
    </row>
    <row r="79" spans="2:17" ht="12.75">
      <c r="B79" t="s">
        <v>79</v>
      </c>
      <c r="L79" s="15"/>
      <c r="M79" s="15"/>
      <c r="N79" s="15"/>
      <c r="O79" s="1"/>
      <c r="P79" s="1"/>
      <c r="Q79" s="1"/>
    </row>
    <row r="80" spans="2:17" ht="12.75">
      <c r="B80" t="s">
        <v>85</v>
      </c>
      <c r="C80" s="1">
        <f>C78*1000000/C65</f>
        <v>2284.1813798675744</v>
      </c>
      <c r="D80" s="1">
        <f aca="true" t="shared" si="19" ref="D80:K80">D78*1000000/D65</f>
        <v>2277.1191375080366</v>
      </c>
      <c r="E80" s="1">
        <f t="shared" si="19"/>
        <v>2411.598234647134</v>
      </c>
      <c r="F80" s="1">
        <f t="shared" si="19"/>
        <v>2584.7540925657054</v>
      </c>
      <c r="G80" s="1">
        <f t="shared" si="19"/>
        <v>2718.7444897889604</v>
      </c>
      <c r="H80" s="1">
        <f t="shared" si="19"/>
        <v>2820.254870851288</v>
      </c>
      <c r="I80" s="1">
        <f t="shared" si="19"/>
        <v>2743.0474735468615</v>
      </c>
      <c r="J80" s="1">
        <f t="shared" si="19"/>
        <v>2650.4595711107927</v>
      </c>
      <c r="K80" s="1">
        <f t="shared" si="19"/>
        <v>2757.9317254526104</v>
      </c>
      <c r="L80" s="10"/>
      <c r="M80" s="10"/>
      <c r="N80" s="10"/>
      <c r="O80" s="1"/>
      <c r="P80" s="1"/>
      <c r="Q80" s="1"/>
    </row>
    <row r="81" spans="2:17" ht="12.75">
      <c r="B81" t="s">
        <v>19</v>
      </c>
      <c r="C81" s="1">
        <f>C78*1000000/C66</f>
        <v>2316.6855012118635</v>
      </c>
      <c r="D81" s="1">
        <f aca="true" t="shared" si="20" ref="D81:L81">D78*1000000/D66</f>
        <v>2309.2793029745158</v>
      </c>
      <c r="E81" s="1">
        <f t="shared" si="20"/>
        <v>2446.2202059646097</v>
      </c>
      <c r="F81" s="1">
        <f t="shared" si="20"/>
        <v>2623.3347476503486</v>
      </c>
      <c r="G81" s="1">
        <f t="shared" si="20"/>
        <v>2760.2104456289258</v>
      </c>
      <c r="H81" s="1">
        <f t="shared" si="20"/>
        <v>2865.093736440431</v>
      </c>
      <c r="I81" s="1">
        <f t="shared" si="20"/>
        <v>2786.870742424718</v>
      </c>
      <c r="J81" s="1">
        <f t="shared" si="20"/>
        <v>2693.6364572464695</v>
      </c>
      <c r="K81" s="1">
        <f t="shared" si="20"/>
        <v>2802.8593694649026</v>
      </c>
      <c r="L81" s="10">
        <f t="shared" si="20"/>
        <v>2418.9536820600647</v>
      </c>
      <c r="M81" s="10">
        <f>M78*1000000/M66</f>
        <v>2288.0850021226966</v>
      </c>
      <c r="N81" s="10">
        <f>N78*1000000/N66</f>
        <v>2269.8608119522423</v>
      </c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94</v>
      </c>
      <c r="M83" s="1"/>
      <c r="N83" s="1"/>
      <c r="O83" s="1"/>
      <c r="P83" s="1"/>
      <c r="Q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5376.18</v>
      </c>
      <c r="O85" s="4">
        <f>SUM(O86:O90)</f>
        <v>5520.530000000001</v>
      </c>
      <c r="P85" s="4">
        <f>SUM(P86:P90)</f>
        <v>5346.1</v>
      </c>
      <c r="Q85" s="4">
        <f>SUM(Q86:Q90)</f>
        <v>5645.6900000000005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1772.04</v>
      </c>
      <c r="O86" s="1">
        <v>1767.12</v>
      </c>
      <c r="P86" s="1">
        <v>1695.21</v>
      </c>
      <c r="Q86" s="1">
        <v>1774.69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1384.84</v>
      </c>
      <c r="O87" s="1">
        <v>1623.06</v>
      </c>
      <c r="P87" s="1">
        <v>1627.72</v>
      </c>
      <c r="Q87" s="1">
        <v>1783.03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841.89</v>
      </c>
      <c r="O88" s="1">
        <v>944.45</v>
      </c>
      <c r="P88" s="1">
        <v>881.93</v>
      </c>
      <c r="Q88" s="1">
        <v>855.64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708.87</v>
      </c>
      <c r="O89" s="1">
        <v>477.18</v>
      </c>
      <c r="P89" s="1">
        <v>410.75</v>
      </c>
      <c r="Q89" s="1">
        <v>416.93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668.54</v>
      </c>
      <c r="O90" s="1">
        <v>708.72</v>
      </c>
      <c r="P90" s="1">
        <v>730.49</v>
      </c>
      <c r="Q90" s="1">
        <v>815.4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266.67</v>
      </c>
      <c r="N92" s="4">
        <f>SUM(N93:N97)</f>
        <v>194.85000000000002</v>
      </c>
      <c r="O92" s="4">
        <f>SUM(O93:O97)</f>
        <v>-54.75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4.37</v>
      </c>
      <c r="N93" s="1">
        <v>88.85</v>
      </c>
      <c r="O93" s="1">
        <v>-215.66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-4.21</v>
      </c>
      <c r="N94" s="1">
        <v>-18.97</v>
      </c>
      <c r="O94" s="1">
        <v>14.2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-31.46</v>
      </c>
      <c r="N95" s="1">
        <v>-94.55</v>
      </c>
      <c r="O95" s="1">
        <v>-80.43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298</v>
      </c>
      <c r="N96" s="1">
        <v>219.52</v>
      </c>
      <c r="O96" s="1">
        <v>227.14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-0.03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M100" s="1"/>
      <c r="N100" s="23">
        <v>30.01</v>
      </c>
    </row>
    <row r="101" spans="2:14" ht="12.75">
      <c r="B101" t="s">
        <v>156</v>
      </c>
      <c r="M101" s="1"/>
      <c r="N101" s="2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P99"/>
  <sheetViews>
    <sheetView zoomScale="125" zoomScaleNormal="125" workbookViewId="0" topLeftCell="A3">
      <pane xSplit="15020" ySplit="5460" topLeftCell="J53" activePane="bottomRight" state="split"/>
      <selection pane="topLeft" activeCell="A14" sqref="A14:IV14"/>
      <selection pane="topRight" activeCell="M9" sqref="M9"/>
      <selection pane="bottomLeft" activeCell="B17" sqref="B17"/>
      <selection pane="bottomRight" activeCell="N43" sqref="N43:N44"/>
    </sheetView>
  </sheetViews>
  <sheetFormatPr defaultColWidth="11.00390625" defaultRowHeight="12.75"/>
  <cols>
    <col min="1" max="1" width="2.125" style="0" customWidth="1"/>
    <col min="2" max="2" width="58.25390625" style="0" customWidth="1"/>
  </cols>
  <sheetData>
    <row r="4" ht="12.75">
      <c r="B4" s="7" t="s">
        <v>130</v>
      </c>
    </row>
    <row r="5" ht="12.75">
      <c r="B5" t="s">
        <v>74</v>
      </c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6" ht="12.75">
      <c r="B9" s="3" t="s">
        <v>132</v>
      </c>
      <c r="C9" s="4">
        <f>C10+C18</f>
        <v>29458.74814324524</v>
      </c>
      <c r="D9" s="4">
        <f aca="true" t="shared" si="1" ref="D9:L9">D10+D18</f>
        <v>33115.20335623853</v>
      </c>
      <c r="E9" s="4">
        <f t="shared" si="1"/>
        <v>37916.169538</v>
      </c>
      <c r="F9" s="4">
        <f t="shared" si="1"/>
        <v>43673.98997175</v>
      </c>
      <c r="G9" s="4">
        <f t="shared" si="1"/>
        <v>51117.32929275</v>
      </c>
      <c r="H9" s="4">
        <f t="shared" si="1"/>
        <v>51975.9198625</v>
      </c>
      <c r="I9" s="4">
        <f t="shared" si="1"/>
        <v>45297.863170009994</v>
      </c>
      <c r="J9" s="4">
        <f t="shared" si="1"/>
        <v>39430.680781948</v>
      </c>
      <c r="K9" s="4">
        <f t="shared" si="1"/>
        <v>50432.49454194801</v>
      </c>
      <c r="L9" s="4">
        <f t="shared" si="1"/>
        <v>49151.172594583346</v>
      </c>
      <c r="M9" s="4">
        <f>M10+M18</f>
        <v>47242.27197038398</v>
      </c>
      <c r="N9" s="4">
        <f>N10+N18</f>
        <v>44122.831009806156</v>
      </c>
      <c r="O9" s="1"/>
      <c r="P9" s="1"/>
    </row>
    <row r="10" spans="2:16" ht="12.75">
      <c r="B10" s="5" t="s">
        <v>119</v>
      </c>
      <c r="C10" s="6">
        <f>SUM(C11:C16)</f>
        <v>12969.87576791144</v>
      </c>
      <c r="D10" s="6">
        <f aca="true" t="shared" si="2" ref="D10:J10">SUM(D11:D16)</f>
        <v>15544.922356238532</v>
      </c>
      <c r="E10" s="6">
        <f t="shared" si="2"/>
        <v>18630.728528</v>
      </c>
      <c r="F10" s="6">
        <f t="shared" si="2"/>
        <v>21797.363921750002</v>
      </c>
      <c r="G10" s="6">
        <f t="shared" si="2"/>
        <v>25581.898902750007</v>
      </c>
      <c r="H10" s="6">
        <f t="shared" si="2"/>
        <v>24544.7031225</v>
      </c>
      <c r="I10" s="6">
        <f t="shared" si="2"/>
        <v>17513.731730009997</v>
      </c>
      <c r="J10" s="6">
        <f t="shared" si="2"/>
        <v>12719.242971947999</v>
      </c>
      <c r="K10" s="6">
        <f>J10</f>
        <v>12719.242971947999</v>
      </c>
      <c r="L10" s="6">
        <f>SUM(L11:L16)</f>
        <v>12475.540294583336</v>
      </c>
      <c r="M10" s="6">
        <f>SUM(M11:M16)+M17</f>
        <v>10501.808325843976</v>
      </c>
      <c r="N10" s="6">
        <f>SUM(N11:N16)+N17</f>
        <v>9611.303582346169</v>
      </c>
      <c r="O10" s="1"/>
      <c r="P10" s="1"/>
    </row>
    <row r="11" spans="2:16" ht="12.75">
      <c r="B11" t="s">
        <v>120</v>
      </c>
      <c r="C11" s="1">
        <f>Cat!C11+Gal!C11+And!C11+Ast!C11+Cnt!C11+Rio!C11+Mu!C11+Va!C11+Ara!C11+'C-M'!C11+Cana!C11+'Ex'!C11+Bal!C11+Mad!C11+CyL!C11</f>
        <v>697.3970886791293</v>
      </c>
      <c r="D11" s="1">
        <f>Cat!D11+Gal!D11+And!D11+Ast!D11+Cnt!D11+Rio!D11+Mu!D11+Va!D11+Ara!D11+'C-M'!D11+Cana!D11+'Ex'!D11+Bal!D11+Mad!D11+CyL!D11</f>
        <v>744.6470000000002</v>
      </c>
      <c r="E11" s="1">
        <f>Cat!E11+Gal!E11+And!E11+Ast!E11+Cnt!E11+Rio!E11+Mu!E11+Va!E11+Ara!E11+'C-M'!E11+Cana!E11+'Ex'!E11+Bal!E11+Mad!E11+CyL!E11</f>
        <v>766.1160000000001</v>
      </c>
      <c r="F11" s="1">
        <f>Cat!F11+Gal!F11+And!F11+Ast!F11+Cnt!F11+Rio!F11+Mu!F11+Va!F11+Ara!F11+'C-M'!F11+Cana!F11+'Ex'!F11+Bal!F11+Mad!F11+CyL!F11</f>
        <v>882.1355599999997</v>
      </c>
      <c r="G11" s="1">
        <f>Cat!G11+Gal!G11+And!G11+Ast!G11+Cnt!G11+Rio!G11+Mu!G11+Va!G11+Ara!G11+'C-M'!G11+Cana!G11+'Ex'!G11+Bal!G11+Mad!G11+CyL!G11</f>
        <v>1008.81163</v>
      </c>
      <c r="H11" s="1">
        <f>Cat!H11+Gal!H11+And!H11+Ast!H11+Cnt!H11+Rio!H11+Mu!H11+Va!H11+Ara!H11+'C-M'!H11+Cana!H11+'Ex'!H11+Bal!H11+Mad!H11+CyL!H11</f>
        <v>1083.7927799999998</v>
      </c>
      <c r="I11" s="1">
        <f>Cat!I11+Gal!I11+And!I11+Ast!I11+Cnt!I11+Rio!I11+Mu!I11+Va!I11+Ara!I11+'C-M'!I11+Cana!I11+'Ex'!I11+Bal!I11+Mad!I11+CyL!I11</f>
        <v>899.5396199999999</v>
      </c>
      <c r="J11" s="1">
        <f>Cat!J11+Gal!J11+And!J11+Ast!J11+Cnt!J11+Rio!J11+Mu!J11+Va!J11+Ara!J11+'C-M'!J11+Cana!J11+'Ex'!J11+Bal!J11+Mad!J11+CyL!J11</f>
        <v>673.73444</v>
      </c>
      <c r="K11" s="1">
        <f>Cat!K11+Gal!K11+And!K11+Ast!K11+Cnt!K11+Rio!K11+Mu!K11+Va!K11+Ara!K11+'C-M'!K11+Cana!K11+'Ex'!K11+Bal!K11+Mad!K11+CyL!K11</f>
        <v>673.73444</v>
      </c>
      <c r="L11" s="1">
        <f>Cat!L11+Gal!L11+And!L11+Ast!L11+Cnt!L11+Rio!L11+Mu!L11+Va!L11+Ara!L11+'C-M'!L11+Cana!L11+'Ex'!L11+Bal!L11+Mad!L11+CyL!L11</f>
        <v>1075.15008</v>
      </c>
      <c r="M11" s="1">
        <f>Cat!M11+Gal!M11+And!M11+Ast!M11+Cnt!M11+Rio!M11+Mu!M11+Va!M11+Ara!M11+'C-M'!M11+Cana!M11+'Ex'!M11+Bal!M11+Mad!M11+CyL!M11</f>
        <v>988.351473843976</v>
      </c>
      <c r="N11" s="1">
        <f>Cat!N11+Gal!N11+And!N11+Ast!N11+Cnt!N11+Rio!N11+Mu!N11+Va!N11+Ara!N11+'C-M'!N11+Cana!N11+'Ex'!N11+Bal!N11+Mad!N11+CyL!N11</f>
        <v>916.8252974911709</v>
      </c>
      <c r="O11" s="1"/>
      <c r="P11" s="1"/>
    </row>
    <row r="12" spans="2:16" ht="12.75">
      <c r="B12" t="s">
        <v>10</v>
      </c>
      <c r="C12" s="1">
        <f>Cat!C12+Gal!C12+And!C12+Ast!C12+Cnt!C12+Rio!C12+Mu!C12+Va!C12+Ara!C12+'C-M'!C12+Cana!C12+'Ex'!C12+Bal!C12+Mad!C12+CyL!C12</f>
        <v>990.9259999999999</v>
      </c>
      <c r="D12" s="1">
        <f>Cat!D12+Gal!D12+And!D12+Ast!D12+Cnt!D12+Rio!D12+Mu!D12+Va!D12+Ara!D12+'C-M'!D12+Cana!D12+'Ex'!D12+Bal!D12+Mad!D12+CyL!D12</f>
        <v>1027.5049999999999</v>
      </c>
      <c r="E12" s="1">
        <f>Cat!E12+Gal!E12+And!E12+Ast!E12+Cnt!E12+Rio!E12+Mu!E12+Va!E12+Ara!E12+'C-M'!E12+Cana!E12+'Ex'!E12+Bal!E12+Mad!E12+CyL!E12</f>
        <v>1057.2479999999998</v>
      </c>
      <c r="F12" s="1">
        <f>Cat!F12+Gal!F12+And!F12+Ast!F12+Cnt!F12+Rio!F12+Mu!F12+Va!F12+Ara!F12+'C-M'!F12+Cana!F12+'Ex'!F12+Bal!F12+Mad!F12+CyL!F12</f>
        <v>1202.621</v>
      </c>
      <c r="G12" s="1">
        <f>Cat!G12+Gal!G12+And!G12+Ast!G12+Cnt!G12+Rio!G12+Mu!G12+Va!G12+Ara!G12+'C-M'!G12+Cana!G12+'Ex'!G12+Bal!G12+Mad!G12+CyL!G12</f>
        <v>1440.188</v>
      </c>
      <c r="H12" s="1">
        <f>Cat!H12+Gal!H12+And!H12+Ast!H12+Cnt!H12+Rio!H12+Mu!H12+Va!H12+Ara!H12+'C-M'!H12+Cana!H12+'Ex'!H12+Bal!H12+Mad!H12+CyL!H12</f>
        <v>1793.322</v>
      </c>
      <c r="I12" s="1">
        <f>Cat!I12+Gal!I12+And!I12+Ast!I12+Cnt!I12+Rio!I12+Mu!I12+Va!I12+Ara!I12+'C-M'!I12+Cana!I12+'Ex'!I12+Bal!I12+Mad!I12+CyL!I12</f>
        <v>2112.672</v>
      </c>
      <c r="J12" s="1">
        <f>Cat!J12+Gal!J12+And!J12+Ast!J12+Cnt!J12+Rio!J12+Mu!J12+Va!J12+Ara!J12+'C-M'!J12+Cana!J12+'Ex'!J12+Bal!J12+Mad!J12+CyL!J12</f>
        <v>0</v>
      </c>
      <c r="K12" s="1">
        <f>Cat!K12+Gal!K12+And!K12+Ast!K12+Cnt!K12+Rio!K12+Mu!K12+Va!K12+Ara!K12+'C-M'!K12+Cana!K12+'Ex'!K12+Bal!K12+Mad!K12+CyL!K12</f>
        <v>0</v>
      </c>
      <c r="L12" s="1">
        <f>Cat!L12+Gal!L12+And!L12+Ast!L12+Cnt!L12+Rio!L12+Mu!L12+Va!L12+Ara!L12+'C-M'!L12+Cana!L12+'Ex'!L12+Bal!L12+Mad!L12+CyL!L12</f>
        <v>0</v>
      </c>
      <c r="M12" s="1">
        <f>Cat!M12+Gal!M12+And!M12+Ast!M12+Cnt!M12+Rio!M12+Mu!M12+Va!M12+Ara!M12+'C-M'!M12+Cana!M12+'Ex'!M12+Bal!M12+Mad!M12+CyL!M12</f>
        <v>0</v>
      </c>
      <c r="N12" s="1">
        <f>Cat!N12+Gal!N12+And!N12+Ast!N12+Cnt!N12+Rio!N12+Mu!N12+Va!N12+Ara!N12+'C-M'!N12+Cana!N12+'Ex'!N12+Bal!N12+Mad!N12+CyL!N12</f>
        <v>0</v>
      </c>
      <c r="O12" s="1"/>
      <c r="P12" s="1"/>
    </row>
    <row r="13" spans="2:16" ht="12.75">
      <c r="B13" t="s">
        <v>81</v>
      </c>
      <c r="C13" s="1">
        <f>Cat!C13+Gal!C13+And!C13+Ast!C13+Cnt!C13+Rio!C13+Mu!C13+Va!C13+Ara!C13+'C-M'!C13+Cana!C13+'Ex'!C13+Bal!C13+Mad!C13+CyL!C13</f>
        <v>1405.367</v>
      </c>
      <c r="D13" s="1">
        <f>Cat!D13+Gal!D13+And!D13+Ast!D13+Cnt!D13+Rio!D13+Mu!D13+Va!D13+Ara!D13+'C-M'!D13+Cana!D13+'Ex'!D13+Bal!D13+Mad!D13+CyL!D13</f>
        <v>1627.0169999999996</v>
      </c>
      <c r="E13" s="1">
        <f>Cat!E13+Gal!E13+And!E13+Ast!E13+Cnt!E13+Rio!E13+Mu!E13+Va!E13+Ara!E13+'C-M'!E13+Cana!E13+'Ex'!E13+Bal!E13+Mad!E13+CyL!E13</f>
        <v>1889.618</v>
      </c>
      <c r="F13" s="1">
        <f>Cat!F13+Gal!F13+And!F13+Ast!F13+Cnt!F13+Rio!F13+Mu!F13+Va!F13+Ara!F13+'C-M'!F13+Cana!F13+'Ex'!F13+Bal!F13+Mad!F13+CyL!F13</f>
        <v>2265.6079999999997</v>
      </c>
      <c r="G13" s="1">
        <f>Cat!G13+Gal!G13+And!G13+Ast!G13+Cnt!G13+Rio!G13+Mu!G13+Va!G13+Ara!G13+'C-M'!G13+Cana!G13+'Ex'!G13+Bal!G13+Mad!G13+CyL!G13</f>
        <v>2565.52</v>
      </c>
      <c r="H13" s="1">
        <f>Cat!H13+Gal!H13+And!H13+Ast!H13+Cnt!H13+Rio!H13+Mu!H13+Va!H13+Ara!H13+'C-M'!H13+Cana!H13+'Ex'!H13+Bal!H13+Mad!H13+CyL!H13</f>
        <v>2745.7230000000004</v>
      </c>
      <c r="I13" s="1">
        <f>Cat!I13+Gal!I13+And!I13+Ast!I13+Cnt!I13+Rio!I13+Mu!I13+Va!I13+Ara!I13+'C-M'!I13+Cana!I13+'Ex'!I13+Bal!I13+Mad!I13+CyL!I13</f>
        <v>2730.4809999999998</v>
      </c>
      <c r="J13" s="1">
        <f>Cat!J13+Gal!J13+And!J13+Ast!J13+Cnt!J13+Rio!J13+Mu!J13+Va!J13+Ara!J13+'C-M'!J13+Cana!J13+'Ex'!J13+Bal!J13+Mad!J13+CyL!J13</f>
        <v>2470.75</v>
      </c>
      <c r="K13" s="1">
        <f>Cat!K13+Gal!K13+And!K13+Ast!K13+Cnt!K13+Rio!K13+Mu!K13+Va!K13+Ara!K13+'C-M'!K13+Cana!K13+'Ex'!K13+Bal!K13+Mad!K13+CyL!K13</f>
        <v>2470.75</v>
      </c>
      <c r="L13" s="1">
        <f>Cat!L13+Gal!L13+And!L13+Ast!L13+Cnt!L13+Rio!L13+Mu!L13+Va!L13+Ara!L13+'C-M'!L13+Cana!L13+'Ex'!L13+Bal!L13+Mad!L13+CyL!L13</f>
        <v>2211.14</v>
      </c>
      <c r="M13" s="1">
        <f>Cat!M13+Gal!M13+And!M13+Ast!M13+Cnt!M13+Rio!M13+Mu!M13+Va!M13+Ara!M13+'C-M'!M13+Cana!M13+'Ex'!M13+Bal!M13+Mad!M13+CyL!M13</f>
        <v>1964.4930000000002</v>
      </c>
      <c r="N13" s="1">
        <f>Cat!N13+Gal!N13+And!N13+Ast!N13+Cnt!N13+Rio!N13+Mu!N13+Va!N13+Ara!N13+'C-M'!N13+Cana!N13+'Ex'!N13+Bal!N13+Mad!N13+CyL!N13</f>
        <v>2042.7089999999994</v>
      </c>
      <c r="O13" s="1"/>
      <c r="P13" s="1"/>
    </row>
    <row r="14" spans="2:16" ht="12.75">
      <c r="B14" t="s">
        <v>17</v>
      </c>
      <c r="C14" s="1">
        <f>Cat!C14+Gal!C14+And!C14+Ast!C14+Cnt!C14+Rio!C14+Mu!C14+Va!C14+Ara!C14+'C-M'!C14+Cana!C14+'Ex'!C14+Bal!C14+Mad!C14+CyL!C14</f>
        <v>7818.858909232312</v>
      </c>
      <c r="D14" s="1">
        <f>Cat!D14+Gal!D14+And!D14+Ast!D14+Cnt!D14+Rio!D14+Mu!D14+Va!D14+Ara!D14+'C-M'!D14+Cana!D14+'Ex'!D14+Bal!D14+Mad!D14+CyL!D14</f>
        <v>9969.080866238533</v>
      </c>
      <c r="E14" s="1">
        <f>Cat!E14+Gal!E14+And!E14+Ast!E14+Cnt!E14+Rio!E14+Mu!E14+Va!E14+Ara!E14+'C-M'!E14+Cana!E14+'Ex'!E14+Bal!E14+Mad!E14+CyL!E14</f>
        <v>12555.508808</v>
      </c>
      <c r="F14" s="1">
        <f>Cat!F14+Gal!F14+And!F14+Ast!F14+Cnt!F14+Rio!F14+Mu!F14+Va!F14+Ara!F14+'C-M'!F14+Cana!F14+'Ex'!F14+Bal!F14+Mad!F14+CyL!F14</f>
        <v>15088.23683775</v>
      </c>
      <c r="G14" s="1">
        <f>Cat!G14+Gal!G14+And!G14+Ast!G14+Cnt!G14+Rio!G14+Mu!G14+Va!G14+Ara!G14+'C-M'!G14+Cana!G14+'Ex'!G14+Bal!G14+Mad!G14+CyL!G14</f>
        <v>18197.02855175</v>
      </c>
      <c r="H14" s="1">
        <f>Cat!H14+Gal!H14+And!H14+Ast!H14+Cnt!H14+Rio!H14+Mu!H14+Va!H14+Ara!H14+'C-M'!H14+Cana!H14+'Ex'!H14+Bal!H14+Mad!H14+CyL!H14</f>
        <v>16482.0514335</v>
      </c>
      <c r="I14" s="1">
        <f>Cat!I14+Gal!I14+And!I14+Ast!I14+Cnt!I14+Rio!I14+Mu!I14+Va!I14+Ara!I14+'C-M'!I14+Cana!I14+'Ex'!I14+Bal!I14+Mad!I14+CyL!I14</f>
        <v>9558.00074575</v>
      </c>
      <c r="J14" s="1">
        <f>Cat!J14+Gal!J14+And!J14+Ast!J14+Cnt!J14+Rio!J14+Mu!J14+Va!J14+Ara!J14+'C-M'!J14+Cana!J14+'Ex'!J14+Bal!J14+Mad!J14+CyL!J14</f>
        <v>7608.47889</v>
      </c>
      <c r="K14" s="1">
        <f>Cat!K14+Gal!K14+And!K14+Ast!K14+Cnt!K14+Rio!K14+Mu!K14+Va!K14+Ara!K14+'C-M'!K14+Cana!K14+'Ex'!K14+Bal!K14+Mad!K14+CyL!K14</f>
        <v>7608.47889</v>
      </c>
      <c r="L14" s="1">
        <f>Cat!L14+Gal!L14+And!L14+Ast!L14+Cnt!L14+Rio!L14+Mu!L14+Va!L14+Ara!L14+'C-M'!L14+Cana!L14+'Ex'!L14+Bal!L14+Mad!L14+CyL!L14</f>
        <v>7189.767994583335</v>
      </c>
      <c r="M14" s="1">
        <f>Cat!M14+Gal!M14+And!M14+Ast!M14+Cnt!M14+Rio!M14+Mu!M14+Va!M14+Ara!M14+'C-M'!M14+Cana!M14+'Ex'!M14+Bal!M14+Mad!M14+CyL!M14</f>
        <v>5782.938512000001</v>
      </c>
      <c r="N14" s="1">
        <f>Cat!N14+Gal!N14+And!N14+Ast!N14+Cnt!N14+Rio!N14+Mu!N14+Va!N14+Ara!N14+'C-M'!N14+Cana!N14+'Ex'!N14+Bal!N14+Mad!N14+CyL!N14</f>
        <v>4993.332273224999</v>
      </c>
      <c r="O14" s="1"/>
      <c r="P14" s="1"/>
    </row>
    <row r="15" spans="2:16" ht="12.75">
      <c r="B15" t="s">
        <v>51</v>
      </c>
      <c r="C15" s="1">
        <f>Cat!C15+Gal!C15+And!C15+Ast!C15+Cnt!C15+Rio!C15+Mu!C15+Va!C15+Ara!C15+'C-M'!C15+Cana!C15+'Ex'!C15+Bal!C15+Mad!C15+CyL!C15</f>
        <v>1612.792</v>
      </c>
      <c r="D15" s="1">
        <f>Cat!D15+Gal!D15+And!D15+Ast!D15+Cnt!D15+Rio!D15+Mu!D15+Va!D15+Ara!D15+'C-M'!D15+Cana!D15+'Ex'!D15+Bal!D15+Mad!D15+CyL!D15</f>
        <v>1673.5420000000001</v>
      </c>
      <c r="E15" s="1">
        <f>Cat!E15+Gal!E15+And!E15+Ast!E15+Cnt!E15+Rio!E15+Mu!E15+Va!E15+Ara!E15+'C-M'!E15+Cana!E15+'Ex'!E15+Bal!E15+Mad!E15+CyL!E15</f>
        <v>1784.3450000000003</v>
      </c>
      <c r="F15" s="1">
        <f>Cat!F15+Gal!F15+And!F15+Ast!F15+Cnt!F15+Rio!F15+Mu!F15+Va!F15+Ara!F15+'C-M'!F15+Cana!F15+'Ex'!F15+Bal!F15+Mad!F15+CyL!F15</f>
        <v>1799.045</v>
      </c>
      <c r="G15" s="1">
        <f>Cat!G15+Gal!G15+And!G15+Ast!G15+Cnt!G15+Rio!G15+Mu!G15+Va!G15+Ara!G15+'C-M'!G15+Cana!G15+'Ex'!G15+Bal!G15+Mad!G15+CyL!G15</f>
        <v>1789.5609999999997</v>
      </c>
      <c r="H15" s="1">
        <f>Cat!H15+Gal!H15+And!H15+Ast!H15+Cnt!H15+Rio!H15+Mu!H15+Va!H15+Ara!H15+'C-M'!H15+Cana!H15+'Ex'!H15+Bal!H15+Mad!H15+CyL!H15</f>
        <v>1873.6239999999996</v>
      </c>
      <c r="I15" s="1">
        <f>Cat!I15+Gal!I15+And!I15+Ast!I15+Cnt!I15+Rio!I15+Mu!I15+Va!I15+Ara!I15+'C-M'!I15+Cana!I15+'Ex'!I15+Bal!I15+Mad!I15+CyL!I15</f>
        <v>1735.8940000000002</v>
      </c>
      <c r="J15" s="1">
        <f>Cat!J15+Gal!J15+And!J15+Ast!J15+Cnt!J15+Rio!J15+Mu!J15+Va!J15+Ara!J15+'C-M'!J15+Cana!J15+'Ex'!J15+Bal!J15+Mad!J15+CyL!J15</f>
        <v>1581.129</v>
      </c>
      <c r="K15" s="1">
        <f>Cat!K15+Gal!K15+And!K15+Ast!K15+Cnt!K15+Rio!K15+Mu!K15+Va!K15+Ara!K15+'C-M'!K15+Cana!K15+'Ex'!K15+Bal!K15+Mad!K15+CyL!K15</f>
        <v>1581.129</v>
      </c>
      <c r="L15" s="1">
        <f>Cat!L15+Gal!L15+And!L15+Ast!L15+Cnt!L15+Rio!L15+Mu!L15+Va!L15+Ara!L15+'C-M'!L15+Cana!L15+'Ex'!L15+Bal!L15+Mad!L15+CyL!L15</f>
        <v>1504.417</v>
      </c>
      <c r="M15" s="1">
        <f>Cat!M15+Gal!M15+And!M15+Ast!M15+Cnt!M15+Rio!M15+Mu!M15+Va!M15+Ara!M15+'C-M'!M15+Cana!M15+'Ex'!M15+Bal!M15+Mad!M15+CyL!M15</f>
        <v>1238.29</v>
      </c>
      <c r="N15" s="1">
        <f>Cat!N15+Gal!N15+And!N15+Ast!N15+Cnt!N15+Rio!N15+Mu!N15+Va!N15+Ara!N15+'C-M'!N15+Cana!N15+'Ex'!N15+Bal!N15+Mad!N15+CyL!N15</f>
        <v>1090.151</v>
      </c>
      <c r="O15" s="1"/>
      <c r="P15" s="1"/>
    </row>
    <row r="16" spans="2:16" ht="12.75">
      <c r="B16" t="s">
        <v>93</v>
      </c>
      <c r="C16" s="1">
        <f>Cat!C16+Gal!C16+And!C16+Ast!C16+Cnt!C16+Rio!C16+Mu!C16+Va!C16+Ara!C16+'C-M'!C16+Cana!C16+'Ex'!C16+Bal!C16+Mad!C16+CyL!C16</f>
        <v>444.53477</v>
      </c>
      <c r="D16" s="1">
        <f>Cat!D16+Gal!D16+And!D16+Ast!D16+Cnt!D16+Rio!D16+Mu!D16+Va!D16+Ara!D16+'C-M'!D16+Cana!D16+'Ex'!D16+Bal!D16+Mad!D16+CyL!D16</f>
        <v>503.13049</v>
      </c>
      <c r="E16" s="1">
        <f>Cat!E16+Gal!E16+And!E16+Ast!E16+Cnt!E16+Rio!E16+Mu!E16+Va!E16+Ara!E16+'C-M'!E16+Cana!E16+'Ex'!E16+Bal!E16+Mad!E16+CyL!E16</f>
        <v>577.8927199999999</v>
      </c>
      <c r="F16" s="1">
        <f>Cat!F16+Gal!F16+And!F16+Ast!F16+Cnt!F16+Rio!F16+Mu!F16+Va!F16+Ara!F16+'C-M'!F16+Cana!F16+'Ex'!F16+Bal!F16+Mad!F16+CyL!F16</f>
        <v>559.717524</v>
      </c>
      <c r="G16" s="1">
        <f>Cat!G16+Gal!G16+And!G16+Ast!G16+Cnt!G16+Rio!G16+Mu!G16+Va!G16+Ara!G16+'C-M'!G16+Cana!G16+'Ex'!G16+Bal!G16+Mad!G16+CyL!G16</f>
        <v>580.7897209999999</v>
      </c>
      <c r="H16" s="1">
        <f>Cat!H16+Gal!H16+And!H16+Ast!H16+Cnt!H16+Rio!H16+Mu!H16+Va!H16+Ara!H16+'C-M'!H16+Cana!H16+'Ex'!H16+Bal!H16+Mad!H16+CyL!H16</f>
        <v>566.189909</v>
      </c>
      <c r="I16" s="1">
        <f>Cat!I16+Gal!I16+And!I16+Ast!I16+Cnt!I16+Rio!I16+Mu!I16+Va!I16+Ara!I16+'C-M'!I16+Cana!I16+'Ex'!I16+Bal!I16+Mad!I16+CyL!I16</f>
        <v>477.14436426000003</v>
      </c>
      <c r="J16" s="1">
        <f>Cat!J16+Gal!J16+And!J16+Ast!J16+Cnt!J16+Rio!J16+Mu!J16+Va!J16+Ara!J16+'C-M'!J16+Cana!J16+'Ex'!J16+Bal!J16+Mad!J16+CyL!J16</f>
        <v>385.150641948</v>
      </c>
      <c r="K16" s="1">
        <f>Cat!K16+Gal!K16+And!K16+Ast!K16+Cnt!K16+Rio!K16+Mu!K16+Va!K16+Ara!K16+'C-M'!K16+Cana!K16+'Ex'!K16+Bal!K16+Mad!K16+CyL!K16</f>
        <v>385.150641948</v>
      </c>
      <c r="L16" s="1">
        <f>Cat!L16+Gal!L16+And!L16+Ast!L16+Cnt!L16+Rio!L16+Mu!L16+Va!L16+Ara!L16+'C-M'!L16+Cana!L16+'Ex'!L16+Bal!L16+Mad!L16+CyL!L16</f>
        <v>495.06522</v>
      </c>
      <c r="M16" s="1">
        <f>Cat!M16+Gal!M16+And!M16+Ast!M16+Cnt!M16+Rio!M16+Mu!M16+Va!M16+Ara!M16+'C-M'!M16+Cana!M16+'Ex'!M16+Bal!M16+Mad!M16+CyL!M16</f>
        <v>493.63293000000004</v>
      </c>
      <c r="N16" s="1">
        <f>Cat!N16+Gal!N16+And!N16+Ast!N16+Cnt!N16+Rio!N16+Mu!N16+Va!N16+Ara!N16+'C-M'!N16+Cana!N16+'Ex'!N16+Bal!N16+Mad!N16+CyL!N16</f>
        <v>475.81329</v>
      </c>
      <c r="O16" s="1"/>
      <c r="P16" s="1"/>
    </row>
    <row r="17" spans="2:16" ht="12.75">
      <c r="B17" t="s">
        <v>157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Cana!M17</f>
        <v>34.10241</v>
      </c>
      <c r="N17" s="1">
        <f>Cana!N17</f>
        <v>92.47272163</v>
      </c>
      <c r="O17" s="1"/>
      <c r="P17" s="1"/>
    </row>
    <row r="18" spans="2:16" ht="12.75">
      <c r="B18" s="5" t="s">
        <v>22</v>
      </c>
      <c r="C18" s="6">
        <f>C19+C20+C21</f>
        <v>16488.872375333798</v>
      </c>
      <c r="D18" s="6">
        <f aca="true" t="shared" si="3" ref="D18:L18">D19+D20+D21</f>
        <v>17570.281</v>
      </c>
      <c r="E18" s="6">
        <f t="shared" si="3"/>
        <v>19285.441010000002</v>
      </c>
      <c r="F18" s="6">
        <f t="shared" si="3"/>
        <v>21876.62605</v>
      </c>
      <c r="G18" s="6">
        <f t="shared" si="3"/>
        <v>25535.430389999998</v>
      </c>
      <c r="H18" s="6">
        <f t="shared" si="3"/>
        <v>27431.216739999996</v>
      </c>
      <c r="I18" s="6">
        <f t="shared" si="3"/>
        <v>27784.13144</v>
      </c>
      <c r="J18" s="6">
        <f t="shared" si="3"/>
        <v>26711.43781</v>
      </c>
      <c r="K18" s="6">
        <f t="shared" si="3"/>
        <v>37713.25157000001</v>
      </c>
      <c r="L18" s="6">
        <f t="shared" si="3"/>
        <v>36675.63230000001</v>
      </c>
      <c r="M18" s="6">
        <f>M19+M20+M21</f>
        <v>36740.46364454</v>
      </c>
      <c r="N18" s="6">
        <f>N19+N20+N21</f>
        <v>34511.52742745999</v>
      </c>
      <c r="O18" s="1"/>
      <c r="P18" s="1"/>
    </row>
    <row r="19" spans="2:16" ht="12.75">
      <c r="B19" t="s">
        <v>145</v>
      </c>
      <c r="C19" s="1">
        <f>Cat!C18+Gal!C18+And!C18+Ast!C18+Cnt!C18+Rio!C18+Mu!C18+Va!C18+Ara!C18+'C-M'!C18+Cana!C19+'Ex'!C18+Bal!C18+Mad!C18+CyL!C18</f>
        <v>14546.9767539038</v>
      </c>
      <c r="D19" s="1">
        <f>Cat!D18+Gal!D18+And!D18+Ast!D18+Cnt!D18+Rio!D18+Mu!D18+Va!D18+Ara!D18+'C-M'!D18+Cana!D19+'Ex'!D18+Bal!D18+Mad!D18+CyL!D18</f>
        <v>15479.867999999997</v>
      </c>
      <c r="E19" s="1">
        <f>Cat!E18+Gal!E18+And!E18+Ast!E18+Cnt!E18+Rio!E18+Mu!E18+Va!E18+Ara!E18+'C-M'!E18+Cana!E19+'Ex'!E18+Bal!E18+Mad!E18+CyL!E18</f>
        <v>16986.13</v>
      </c>
      <c r="F19" s="1">
        <f>Cat!F18+Gal!F18+And!F18+Ast!F18+Cnt!F18+Rio!F18+Mu!F18+Va!F18+Ara!F18+'C-M'!F18+Cana!F19+'Ex'!F18+Bal!F18+Mad!F18+CyL!F18</f>
        <v>19324.63901</v>
      </c>
      <c r="G19" s="1">
        <f>Cat!G18+Gal!G18+And!G18+Ast!G18+Cnt!G18+Rio!G18+Mu!G18+Va!G18+Ara!G18+'C-M'!G18+Cana!G19+'Ex'!G18+Bal!G18+Mad!G18+CyL!G18</f>
        <v>22753.31282</v>
      </c>
      <c r="H19" s="1">
        <f>Cat!H18+Gal!H18+And!H18+Ast!H18+Cnt!H18+Rio!H18+Mu!H18+Va!H18+Ara!H18+'C-M'!H18+Cana!H19+'Ex'!H18+Bal!H18+Mad!H18+CyL!H18</f>
        <v>24559.533609999995</v>
      </c>
      <c r="I19" s="1">
        <f>Cat!I18+Gal!I18+And!I18+Ast!I18+Cnt!I18+Rio!I18+Mu!I18+Va!I18+Ara!I18+'C-M'!I18+Cana!I19+'Ex'!I18+Bal!I18+Mad!I18+CyL!I18</f>
        <v>25784.147</v>
      </c>
      <c r="J19" s="1">
        <f>Cat!J18+Gal!J18+And!J18+Ast!J18+Cnt!J18+Rio!J18+Mu!J18+Va!J18+Ara!J18+'C-M'!J18+Cana!J19+'Ex'!J18+Bal!J18+Mad!J18+CyL!J18</f>
        <v>25167.03125</v>
      </c>
      <c r="K19" s="1">
        <f>Cat!K18+Gal!K18+And!K18+Ast!K18+Cnt!K18+Rio!K18+Mu!K18+Va!K18+Ara!K18+'C-M'!K18+Cana!K19+'Ex'!K18+Bal!K18+Mad!K18+CyL!K18</f>
        <v>36168.845010000005</v>
      </c>
      <c r="L19" s="1">
        <f>Cat!L18+Gal!L18+And!L18+Ast!L18+Cnt!L18+Rio!L18+Mu!L18+Va!L18+Ara!L18+'C-M'!L18+Cana!L19+'Ex'!L18+Bal!L18+Mad!L18+CyL!L18</f>
        <v>35216.75817000001</v>
      </c>
      <c r="M19" s="1">
        <f>Cat!M18+Gal!M18+And!M18+Ast!M18+Cnt!M18+Rio!M18+Mu!M18+Va!M18+Ara!M18+'C-M'!M18+Cana!M19+'Ex'!M18+Bal!M18+Mad!M18+CyL!M18</f>
        <v>35479.663444490005</v>
      </c>
      <c r="N19" s="1">
        <f>Cat!N18+Gal!N18+And!N18+Ast!N18+Cnt!N18+Rio!N18+Mu!N18+Va!N18+Ara!N18+'C-M'!N18+Cana!N19+'Ex'!N18+Bal!N18+Mad!N18+CyL!N18</f>
        <v>33422.31228425999</v>
      </c>
      <c r="O19" s="1"/>
      <c r="P19" s="1"/>
    </row>
    <row r="20" spans="2:16" ht="12.75">
      <c r="B20" t="s">
        <v>140</v>
      </c>
      <c r="C20" s="1">
        <f>Cat!C19+Gal!C19+And!C19+Ast!C19+Cnt!C19+Rio!C19+Mu!C19+Va!C19+Ara!C19+'C-M'!C19+Cana!C20+'Ex'!C19+Bal!C19+Mad!C19+CyL!C19</f>
        <v>1188.91811594</v>
      </c>
      <c r="D20" s="1">
        <f>Cat!D19+Gal!D19+And!D19+Ast!D19+Cnt!D19+Rio!D19+Mu!D19+Va!D19+Ara!D19+'C-M'!D19+Cana!D20+'Ex'!D19+Bal!D19+Mad!D19+CyL!D19</f>
        <v>1300.1740000000002</v>
      </c>
      <c r="E20" s="1">
        <f>Cat!E19+Gal!E19+And!E19+Ast!E19+Cnt!E19+Rio!E19+Mu!E19+Va!E19+Ara!E19+'C-M'!E19+Cana!E20+'Ex'!E19+Bal!E19+Mad!E19+CyL!E19</f>
        <v>1471.265</v>
      </c>
      <c r="F20" s="1">
        <f>Cat!F19+Gal!F19+And!F19+Ast!F19+Cnt!F19+Rio!F19+Mu!F19+Va!F19+Ara!F19+'C-M'!F19+Cana!F20+'Ex'!F19+Bal!F19+Mad!F19+CyL!F19</f>
        <v>1706.0928299999998</v>
      </c>
      <c r="G20" s="1">
        <f>Cat!G19+Gal!G19+And!G19+Ast!G19+Cnt!G19+Rio!G19+Mu!G19+Va!G19+Ara!G19+'C-M'!G19+Cana!G20+'Ex'!G19+Bal!G19+Mad!G19+CyL!G19</f>
        <v>1918.25101</v>
      </c>
      <c r="H20" s="1">
        <f>Cat!H19+Gal!H19+And!H19+Ast!H19+Cnt!H19+Rio!H19+Mu!H19+Va!H19+Ara!H19+'C-M'!H19+Cana!H20+'Ex'!H19+Bal!H19+Mad!H19+CyL!H19</f>
        <v>1983.56839</v>
      </c>
      <c r="I20" s="1">
        <f>Cat!I19+Gal!I19+And!I19+Ast!I19+Cnt!I19+Rio!I19+Mu!I19+Va!I19+Ara!I19+'C-M'!I19+Cana!I20+'Ex'!I19+Bal!I19+Mad!I19+CyL!I19</f>
        <v>1151.3978699999998</v>
      </c>
      <c r="J20" s="1">
        <f>Cat!J19+Gal!J19+And!J19+Ast!J19+Cnt!J19+Rio!J19+Mu!J19+Va!J19+Ara!J19+'C-M'!J19+Cana!J20+'Ex'!J19+Bal!J19+Mad!J19+CyL!J19</f>
        <v>740.21375</v>
      </c>
      <c r="K20" s="1">
        <f>Cat!K19+Gal!K19+And!K19+Ast!K19+Cnt!K19+Rio!K19+Mu!K19+Va!K19+Ara!K19+'C-M'!K19+Cana!K20+'Ex'!K19+Bal!K19+Mad!K19+CyL!K19</f>
        <v>740.21375</v>
      </c>
      <c r="L20" s="1">
        <f>Cat!L19+Gal!L19+And!L19+Ast!L19+Cnt!L19+Rio!L19+Mu!L19+Va!L19+Ara!L19+'C-M'!L19+Cana!L20+'Ex'!L19+Bal!L19+Mad!L19+CyL!L19</f>
        <v>670.77977</v>
      </c>
      <c r="M20" s="1">
        <f>Cat!M19+Gal!M19+And!M19+Ast!M19+Cnt!M19+Rio!M19+Mu!M19+Va!M19+Ara!M19+'C-M'!M19+Cana!M20+'Ex'!M19+Bal!M19+Mad!M19+CyL!M19</f>
        <v>504.87787829</v>
      </c>
      <c r="N20" s="1">
        <f>Cat!N19+Gal!N19+And!N19+Ast!N19+Cnt!N19+Rio!N19+Mu!N19+Va!N19+Ara!N19+'C-M'!N19+Cana!N20+'Ex'!N19+Bal!N19+Mad!N19+CyL!N19</f>
        <v>388.48830860000004</v>
      </c>
      <c r="O20" s="1"/>
      <c r="P20" s="1"/>
    </row>
    <row r="21" spans="2:16" ht="12.75">
      <c r="B21" t="s">
        <v>23</v>
      </c>
      <c r="C21" s="1">
        <f>Cat!C20+Gal!C20+And!C20+Ast!C20+Cnt!C20+Rio!C20+Mu!C20+Va!C20+Ara!C20+'C-M'!C20+Cana!C21+'Ex'!C20+Bal!C20+Mad!C20+CyL!C20</f>
        <v>752.97750549</v>
      </c>
      <c r="D21" s="1">
        <f>Cat!D20+Gal!D20+And!D20+Ast!D20+Cnt!D20+Rio!D20+Mu!D20+Va!D20+Ara!D20+'C-M'!D20+Cana!D21+'Ex'!D20+Bal!D20+Mad!D20+CyL!D20</f>
        <v>790.239</v>
      </c>
      <c r="E21" s="1">
        <f>Cat!E20+Gal!E20+And!E20+Ast!E20+Cnt!E20+Rio!E20+Mu!E20+Va!E20+Ara!E20+'C-M'!E20+Cana!E21+'Ex'!E20+Bal!E20+Mad!E20+CyL!E20</f>
        <v>828.04601</v>
      </c>
      <c r="F21" s="1">
        <f>Cat!F20+Gal!F20+And!F20+Ast!F20+Cnt!F20+Rio!F20+Mu!F20+Va!F20+Ara!F20+'C-M'!F20+Cana!F21+'Ex'!F20+Bal!F20+Mad!F20+CyL!F20</f>
        <v>845.8942099999999</v>
      </c>
      <c r="G21" s="1">
        <f>Cat!G20+Gal!G20+And!G20+Ast!G20+Cnt!G20+Rio!G20+Mu!G20+Va!G20+Ara!G20+'C-M'!G20+Cana!G21+'Ex'!G20+Bal!G20+Mad!G20+CyL!G20</f>
        <v>863.8665599999999</v>
      </c>
      <c r="H21" s="1">
        <f>Cat!H20+Gal!H20+And!H20+Ast!H20+Cnt!H20+Rio!H20+Mu!H20+Va!H20+Ara!H20+'C-M'!H20+Cana!H21+'Ex'!H20+Bal!H20+Mad!H20+CyL!H20</f>
        <v>888.1147399999999</v>
      </c>
      <c r="I21" s="1">
        <f>Cat!I20+Gal!I20+And!I20+Ast!I20+Cnt!I20+Rio!I20+Mu!I20+Va!I20+Ara!I20+'C-M'!I20+Cana!I21+'Ex'!I20+Bal!I20+Mad!I20+CyL!I20</f>
        <v>848.5865699999999</v>
      </c>
      <c r="J21" s="1">
        <f>Cat!J20+Gal!J20+And!J20+Ast!J20+Cnt!J20+Rio!J20+Mu!J20+Va!J20+Ara!J20+'C-M'!J20+Cana!J21+'Ex'!J20+Bal!J20+Mad!J20+CyL!J20</f>
        <v>804.1928099999999</v>
      </c>
      <c r="K21" s="1">
        <f>Cat!K20+Gal!K20+And!K20+Ast!K20+Cnt!K20+Rio!K20+Mu!K20+Va!K20+Ara!K20+'C-M'!K20+Cana!K21+'Ex'!K20+Bal!K20+Mad!K20+CyL!K20</f>
        <v>804.1928099999999</v>
      </c>
      <c r="L21" s="1">
        <f>Cat!L20+Gal!L20+And!L20+Ast!L20+Cnt!L20+Rio!L20+Mu!L20+Va!L20+Ara!L20+'C-M'!L20+Cana!L21+'Ex'!L20+Bal!L20+Mad!L20+CyL!L20</f>
        <v>788.0943599999998</v>
      </c>
      <c r="M21" s="1">
        <f>Cat!M20+Gal!M20+And!M20+Ast!M20+Cnt!M20+Rio!M20+Mu!M20+Va!M20+Ara!M20+'C-M'!M20+Cana!M21+'Ex'!M20+Bal!M20+Mad!M20+CyL!M20</f>
        <v>755.9223217599999</v>
      </c>
      <c r="N21" s="1">
        <f>Cat!N20+Gal!N20+And!N20+Ast!N20+Cnt!N20+Rio!N20+Mu!N20+Va!N20+Ara!N20+'C-M'!N20+Cana!N21+'Ex'!N20+Bal!N20+Mad!N20+CyL!N20</f>
        <v>700.7268346000001</v>
      </c>
      <c r="O21" s="1"/>
      <c r="P21" s="1"/>
    </row>
    <row r="22" spans="13:16" ht="12.75">
      <c r="M22" s="1"/>
      <c r="N22" s="1"/>
      <c r="O22" s="1"/>
      <c r="P22" s="1"/>
    </row>
    <row r="23" spans="2:16" ht="12.75">
      <c r="B23" s="3" t="s">
        <v>24</v>
      </c>
      <c r="C23" s="4">
        <f>C24+C25+C26</f>
        <v>19793.83024345924</v>
      </c>
      <c r="D23" s="4">
        <f aca="true" t="shared" si="4" ref="D23:K23">D24+D25+D26</f>
        <v>21398.126000000004</v>
      </c>
      <c r="E23" s="4">
        <f t="shared" si="4"/>
        <v>23066.940110000003</v>
      </c>
      <c r="F23" s="4">
        <f t="shared" si="4"/>
        <v>25173.425610000006</v>
      </c>
      <c r="G23" s="4">
        <f t="shared" si="4"/>
        <v>27151.39905</v>
      </c>
      <c r="H23" s="4">
        <f t="shared" si="4"/>
        <v>28099.99732</v>
      </c>
      <c r="I23" s="4">
        <f t="shared" si="4"/>
        <v>25346.117419999995</v>
      </c>
      <c r="J23" s="4">
        <f t="shared" si="4"/>
        <v>20248.9165</v>
      </c>
      <c r="K23" s="4">
        <f t="shared" si="4"/>
        <v>28538.2329985</v>
      </c>
      <c r="L23" s="4">
        <f>L24+L25+L26</f>
        <v>36600.37559999999</v>
      </c>
      <c r="M23" s="4">
        <f>M24+M25+M26</f>
        <v>36234.49953843453</v>
      </c>
      <c r="N23" s="4">
        <f>N24+N25+N26</f>
        <v>36423.14327101763</v>
      </c>
      <c r="O23" s="1"/>
      <c r="P23" s="1"/>
    </row>
    <row r="24" spans="2:16" ht="12.75">
      <c r="B24" t="s">
        <v>25</v>
      </c>
      <c r="C24" s="1">
        <f>Cat!C23+Gal!C23+And!C23+Ast!C23+Cnt!C23+Rio!C23+Mu!C23+Va!C23+Ara!C23+'C-M'!C23+Cana!C24+'Ex'!C23+Bal!C23+Mad!C23+CyL!C23</f>
        <v>12919.647662166</v>
      </c>
      <c r="D24" s="1">
        <f>Cat!D23+Gal!D23+And!D23+Ast!D23+Cnt!D23+Rio!D23+Mu!D23+Va!D23+Ara!D23+'C-M'!D23+Cana!D24+'Ex'!D23+Bal!D23+Mad!D23+CyL!D23</f>
        <v>14202.820000000003</v>
      </c>
      <c r="E24" s="1">
        <f>Cat!E23+Gal!E23+And!E23+Ast!E23+Cnt!E23+Rio!E23+Mu!E23+Va!E23+Ara!E23+'C-M'!E23+Cana!E24+'Ex'!E23+Bal!E23+Mad!E23+CyL!E23</f>
        <v>15577.575</v>
      </c>
      <c r="F24" s="1">
        <f>Cat!F23+Gal!F23+And!F23+Ast!F23+Cnt!F23+Rio!F23+Mu!F23+Va!F23+Ara!F23+'C-M'!F23+Cana!F24+'Ex'!F23+Bal!F23+Mad!F23+CyL!F23</f>
        <v>17454.529360000004</v>
      </c>
      <c r="G24" s="1">
        <f>Cat!G23+Gal!G23+And!G23+Ast!G23+Cnt!G23+Rio!G23+Mu!G23+Va!G23+Ara!G23+'C-M'!G23+Cana!G24+'Ex'!G23+Bal!G23+Mad!G23+CyL!G23</f>
        <v>19128.27967</v>
      </c>
      <c r="H24" s="1">
        <f>Cat!H23+Gal!H23+And!H23+Ast!H23+Cnt!H23+Rio!H23+Mu!H23+Va!H23+Ara!H23+'C-M'!H23+Cana!H24+'Ex'!H23+Bal!H23+Mad!H23+CyL!H23</f>
        <v>19547.27917</v>
      </c>
      <c r="I24" s="1">
        <f>Cat!I23+Gal!I23+And!I23+Ast!I23+Cnt!I23+Rio!I23+Mu!I23+Va!I23+Ara!I23+'C-M'!I23+Cana!I24+'Ex'!I23+Bal!I23+Mad!I23+CyL!I23</f>
        <v>16807.268709999997</v>
      </c>
      <c r="J24" s="1">
        <f>Cat!J23+Gal!J23+And!J23+Ast!J23+Cnt!J23+Rio!J23+Mu!J23+Va!J23+Ara!J23+'C-M'!J23+Cana!J24+'Ex'!J23+Bal!J23+Mad!J23+CyL!J23</f>
        <v>11748.32064</v>
      </c>
      <c r="K24" s="1">
        <f>Cat!K23+Gal!K23+And!K23+Ast!K23+Cnt!K23+Rio!K23+Mu!K23+Va!K23+Ara!K23+'C-M'!K23+Cana!K24+'Ex'!K23+Bal!K23+Mad!K23+CyL!K23</f>
        <v>16783.3152</v>
      </c>
      <c r="L24" s="1">
        <f>Cat!L23+Gal!L23+And!L23+Ast!L23+Cnt!L23+Rio!L23+Mu!L23+Va!L23+Ara!L23+'C-M'!L23+Cana!L24+'Ex'!L23+Bal!L23+Mad!L23+CyL!L23</f>
        <v>24543.187409999995</v>
      </c>
      <c r="M24" s="1">
        <f>Cat!M23+Gal!M23+And!M23+Ast!M23+Cnt!M23+Rio!M23+Mu!M23+Va!M23+Ara!M23+'C-M'!M23+Cana!M24+'Ex'!M23+Bal!M23+Mad!M23+CyL!M23</f>
        <v>24651.037481825002</v>
      </c>
      <c r="N24" s="1">
        <f>Cat!N23+Gal!N23+And!N23+Ast!N23+Cnt!N23+Rio!N23+Mu!N23+Va!N23+Ara!N23+'C-M'!N23+Cana!N24+'Ex'!N23+Bal!N23+Mad!N23+CyL!N23</f>
        <v>25231.73328608</v>
      </c>
      <c r="O24" s="1"/>
      <c r="P24" s="1"/>
    </row>
    <row r="25" spans="2:16" ht="12.75">
      <c r="B25" t="s">
        <v>30</v>
      </c>
      <c r="C25" s="1">
        <f>Cat!C24+Gal!C24+And!C24+Ast!C24+Cnt!C24+Rio!C24+Mu!C24+Va!C24+Ara!C24+'C-M'!C24+Cana!C25+'Ex'!C24+Bal!C24+Mad!C24+CyL!C24</f>
        <v>6183.805581293242</v>
      </c>
      <c r="D25" s="1">
        <f>Cat!D24+Gal!D24+And!D24+Ast!D24+Cnt!D24+Rio!D24+Mu!D24+Va!D24+Ara!D24+'C-M'!D24+Cana!D25+'Ex'!D24+Bal!D24+Mad!D24+CyL!D24</f>
        <v>6437.8369999999995</v>
      </c>
      <c r="E25" s="1">
        <f>Cat!E24+Gal!E24+And!E24+Ast!E24+Cnt!E24+Rio!E24+Mu!E24+Va!E24+Ara!E24+'C-M'!E24+Cana!E25+'Ex'!E24+Bal!E24+Mad!E24+CyL!E24</f>
        <v>6681.501830000001</v>
      </c>
      <c r="F25" s="1">
        <f>Cat!F24+Gal!F24+And!F24+Ast!F24+Cnt!F24+Rio!F24+Mu!F24+Va!F24+Ara!F24+'C-M'!F24+Cana!F25+'Ex'!F24+Bal!F24+Mad!F24+CyL!F24</f>
        <v>6865.21484</v>
      </c>
      <c r="G25" s="1">
        <f>Cat!G24+Gal!G24+And!G24+Ast!G24+Cnt!G24+Rio!G24+Mu!G24+Va!G24+Ara!G24+'C-M'!G24+Cana!G25+'Ex'!G24+Bal!G24+Mad!G24+CyL!G24</f>
        <v>7051.15882</v>
      </c>
      <c r="H25" s="1">
        <f>Cat!H24+Gal!H24+And!H24+Ast!H24+Cnt!H24+Rio!H24+Mu!H24+Va!H24+Ara!H24+'C-M'!H24+Cana!H25+'Ex'!H24+Bal!H24+Mad!H24+CyL!H24</f>
        <v>7488.839399999999</v>
      </c>
      <c r="I25" s="1">
        <f>Cat!I24+Gal!I24+And!I24+Ast!I24+Cnt!I24+Rio!I24+Mu!I24+Va!I24+Ara!I24+'C-M'!I24+Cana!I25+'Ex'!I24+Bal!I24+Mad!I24+CyL!I24</f>
        <v>7353.348169999999</v>
      </c>
      <c r="J25" s="1">
        <f>Cat!J24+Gal!J24+And!J24+Ast!J24+Cnt!J24+Rio!J24+Mu!J24+Va!J24+Ara!J24+'C-M'!J24+Cana!J25+'Ex'!J24+Bal!J24+Mad!J24+CyL!J24</f>
        <v>7231.82653</v>
      </c>
      <c r="K25" s="1">
        <f>Cat!K24+Gal!K24+And!K24+Ast!K24+Cnt!K24+Rio!K24+Mu!K24+Va!K24+Ara!K24+'C-M'!K24+Cana!K25+'Ex'!K24+Bal!K24+Mad!K24+CyL!K24</f>
        <v>10486.148468499998</v>
      </c>
      <c r="L25" s="1">
        <f>Cat!L24+Gal!L24+And!L24+Ast!L24+Cnt!L24+Rio!L24+Mu!L24+Va!L24+Ara!L24+'C-M'!L24+Cana!L25+'Ex'!L24+Bal!L24+Mad!L24+CyL!L24</f>
        <v>10696.7358</v>
      </c>
      <c r="M25" s="1">
        <f>Cat!M24+Gal!M24+And!M24+Ast!M24+Cnt!M24+Rio!M24+Mu!M24+Va!M24+Ara!M24+'C-M'!M24+Cana!M25+'Ex'!M24+Bal!M24+Mad!M24+CyL!M24</f>
        <v>10213.9126535624</v>
      </c>
      <c r="N25" s="1">
        <f>Cat!N24+Gal!N24+And!N24+Ast!N24+Cnt!N24+Rio!N24+Mu!N24+Va!N24+Ara!N24+'C-M'!N24+Cana!N25+'Ex'!N24+Bal!N24+Mad!N24+CyL!N24</f>
        <v>9687.7857184072</v>
      </c>
      <c r="O25" s="1"/>
      <c r="P25" s="1"/>
    </row>
    <row r="26" spans="2:16" ht="12.75">
      <c r="B26" t="s">
        <v>124</v>
      </c>
      <c r="C26" s="1">
        <f>Cat!C25+Gal!C25+And!C25+Ast!C25+Cnt!C25+Rio!C25+Mu!C25+Va!C25+Ara!C25+'C-M'!C25+Cana!C26+'Ex'!C25+Bal!C25+Mad!C25+CyL!C25</f>
        <v>690.377</v>
      </c>
      <c r="D26" s="1">
        <f>Cat!D25+Gal!D25+And!D25+Ast!D25+Cnt!D25+Rio!D25+Mu!D25+Va!D25+Ara!D25+'C-M'!D25+Cana!D26+'Ex'!D25+Bal!D25+Mad!D25+CyL!D25</f>
        <v>757.469</v>
      </c>
      <c r="E26" s="1">
        <f>Cat!E25+Gal!E25+And!E25+Ast!E25+Cnt!E25+Rio!E25+Mu!E25+Va!E25+Ara!E25+'C-M'!E25+Cana!E26+'Ex'!E25+Bal!E25+Mad!E25+CyL!E25</f>
        <v>807.8632799999998</v>
      </c>
      <c r="F26" s="1">
        <f>Cat!F25+Gal!F25+And!F25+Ast!F25+Cnt!F25+Rio!F25+Mu!F25+Va!F25+Ara!F25+'C-M'!F25+Cana!F26+'Ex'!F25+Bal!F25+Mad!F25+CyL!F25</f>
        <v>853.6814099999999</v>
      </c>
      <c r="G26" s="1">
        <f>Cat!G25+Gal!G25+And!G25+Ast!G25+Cnt!G25+Rio!G25+Mu!G25+Va!G25+Ara!G25+'C-M'!G25+Cana!G26+'Ex'!G25+Bal!G25+Mad!G25+CyL!G25</f>
        <v>971.96056</v>
      </c>
      <c r="H26" s="1">
        <f>Cat!H25+Gal!H25+And!H25+Ast!H25+Cnt!H25+Rio!H25+Mu!H25+Va!H25+Ara!H25+'C-M'!H25+Cana!H26+'Ex'!H25+Bal!H25+Mad!H25+CyL!H25</f>
        <v>1063.87875</v>
      </c>
      <c r="I26" s="1">
        <f>Cat!I25+Gal!I25+And!I25+Ast!I25+Cnt!I25+Rio!I25+Mu!I25+Va!I25+Ara!I25+'C-M'!I25+Cana!I26+'Ex'!I25+Bal!I25+Mad!I25+CyL!I25</f>
        <v>1185.5005400000002</v>
      </c>
      <c r="J26" s="1">
        <f>Cat!J25+Gal!J25+And!J25+Ast!J25+Cnt!J25+Rio!J25+Mu!J25+Va!J25+Ara!J25+'C-M'!J25+Cana!J26+'Ex'!J25+Bal!J25+Mad!J25+CyL!J25</f>
        <v>1268.7693299999999</v>
      </c>
      <c r="K26" s="1">
        <f>Cat!K25+Gal!K25+And!K25+Ast!K25+Cnt!K25+Rio!K25+Mu!K25+Va!K25+Ara!K25+'C-M'!K25+Cana!K26+'Ex'!K25+Bal!K25+Mad!K25+CyL!K25</f>
        <v>1268.7693299999999</v>
      </c>
      <c r="L26" s="1">
        <f>Cat!L25+Gal!L25+And!L25+Ast!L25+Cnt!L25+Rio!L25+Mu!L25+Va!L25+Ara!L25+'C-M'!L25+Cana!L26+'Ex'!L25+Bal!L25+Mad!L25+CyL!L25</f>
        <v>1360.45239</v>
      </c>
      <c r="M26" s="1">
        <f>Cat!M25+Gal!M25+And!M25+Ast!M25+Cnt!M25+Rio!M25+Mu!M25+Va!M25+Ara!M25+'C-M'!M25+Cana!M26+'Ex'!M25+Bal!M25+Mad!M25+CyL!M25</f>
        <v>1369.5494030471336</v>
      </c>
      <c r="N26" s="1">
        <f>Cat!N25+Gal!N25+And!N25+Ast!N25+Cnt!N25+Rio!N25+Mu!N25+Va!N25+Ara!N25+'C-M'!N25+Cana!N26+'Ex'!N25+Bal!N25+Mad!N25+CyL!N25</f>
        <v>1503.6242665304292</v>
      </c>
      <c r="O26" s="1"/>
      <c r="P26" s="1"/>
    </row>
    <row r="27" spans="13:16" ht="12.75">
      <c r="M27" s="1"/>
      <c r="N27" s="1"/>
      <c r="O27" s="1"/>
      <c r="P27" s="1"/>
    </row>
    <row r="28" spans="2:16" ht="12.75">
      <c r="B28" s="3" t="s">
        <v>125</v>
      </c>
      <c r="C28" s="4">
        <f aca="true" t="shared" si="5" ref="C28:M28">SUM(C29:C37)</f>
        <v>20684.234287074905</v>
      </c>
      <c r="D28" s="4">
        <f t="shared" si="5"/>
        <v>22087.134937673098</v>
      </c>
      <c r="E28" s="4">
        <f t="shared" si="5"/>
        <v>23089.4629314255</v>
      </c>
      <c r="F28" s="4">
        <f t="shared" si="5"/>
        <v>25552.392458802602</v>
      </c>
      <c r="G28" s="4">
        <f t="shared" si="5"/>
        <v>29182.1222568335</v>
      </c>
      <c r="H28" s="4">
        <f t="shared" si="5"/>
        <v>31441.996356443702</v>
      </c>
      <c r="I28" s="4">
        <f t="shared" si="5"/>
        <v>26598.589963523205</v>
      </c>
      <c r="J28" s="4">
        <f t="shared" si="5"/>
        <v>21254.275592879127</v>
      </c>
      <c r="K28" s="4">
        <f t="shared" si="5"/>
        <v>11356.906441500003</v>
      </c>
      <c r="L28" s="4">
        <f t="shared" si="5"/>
        <v>16409.163677258024</v>
      </c>
      <c r="M28" s="4">
        <f t="shared" si="5"/>
        <v>13609.457094415204</v>
      </c>
      <c r="N28" s="4">
        <f>SUM(N29:N37)</f>
        <v>11533.21623299335</v>
      </c>
      <c r="O28" s="1"/>
      <c r="P28" s="1"/>
    </row>
    <row r="29" spans="2:16" ht="12.75">
      <c r="B29" t="s">
        <v>126</v>
      </c>
      <c r="C29" s="1">
        <f>Cat!C28+Gal!C28+And!C28+Ast!C28+Cnt!C28+Rio!C28+Mu!C28+Va!C28+Ara!C28+'C-M'!C28+Cana!C29+'Ex'!C28+Bal!C28+Mad!C28+CyL!C28</f>
        <v>20475.404917074906</v>
      </c>
      <c r="D29" s="1">
        <f>Cat!D28+Gal!D28+And!D28+Ast!D28+Cnt!D28+Rio!D28+Mu!D28+Va!D28+Ara!D28+'C-M'!D28+Cana!D29+'Ex'!D28+Bal!D28+Mad!D28+CyL!D28</f>
        <v>21863.0529376731</v>
      </c>
      <c r="E29" s="1">
        <f>Cat!E28+Gal!E28+And!E28+Ast!E28+Cnt!E28+Rio!E28+Mu!E28+Va!E28+Ara!E28+'C-M'!E28+Cana!E29+'Ex'!E28+Bal!E28+Mad!E28+CyL!E28</f>
        <v>22496.6259314255</v>
      </c>
      <c r="F29" s="1">
        <f>Cat!F28+Gal!F28+And!F28+Ast!F28+Cnt!F28+Rio!F28+Mu!F28+Va!F28+Ara!F28+'C-M'!F28+Cana!F29+'Ex'!F28+Bal!F28+Mad!F28+CyL!F28</f>
        <v>25409.2067488026</v>
      </c>
      <c r="G29" s="1">
        <f>Cat!G28+Gal!G28+And!G28+Ast!G28+Cnt!G28+Rio!G28+Mu!G28+Va!G28+Ara!G28+'C-M'!G28+Cana!G29+'Ex'!G28+Bal!G28+Mad!G28+CyL!G28</f>
        <v>28613.1092968335</v>
      </c>
      <c r="H29" s="1">
        <f>Cat!H28+Gal!H28+And!H28+Ast!H28+Cnt!H28+Rio!H28+Mu!H28+Va!H28+Ara!H28+'C-M'!H28+Cana!H29+'Ex'!H28+Bal!H28+Mad!H28+CyL!H28</f>
        <v>30725.037836443702</v>
      </c>
      <c r="I29" s="1">
        <f>Cat!I28+Gal!I28+And!I28+Ast!I28+Cnt!I28+Rio!I28+Mu!I28+Va!I28+Ara!I28+'C-M'!I28+Cana!I29+'Ex'!I28+Bal!I28+Mad!I28+CyL!I28</f>
        <v>25443.589983523205</v>
      </c>
      <c r="J29" s="1">
        <f>Cat!J28+Gal!J28+And!J28+Ast!J28+Cnt!J28+Rio!J28+Mu!J28+Va!J28+Ara!J28+'C-M'!J28+Cana!J29+'Ex'!J28+Bal!J28+Mad!J28+CyL!J28</f>
        <v>18001.995842879125</v>
      </c>
      <c r="K29" s="1">
        <f>Cat!K28+Gal!K28+And!K28+Ast!K28+Cnt!K28+Rio!K28+Mu!K28+Va!K28+Ara!K28+'C-M'!K28+Cana!K29+'Ex'!K28+Bal!K28+Mad!K28+CyL!K28</f>
        <v>3843.395035476221</v>
      </c>
      <c r="L29" s="1">
        <f>Cat!L28+Gal!L28+And!L28+Ast!L28+Cnt!L28+Rio!L28+Mu!L28+Va!L28+Ara!L28+'C-M'!L28+Cana!L29+'Ex'!L28+Bal!L28+Mad!L28+CyL!L28</f>
        <v>3592.6658149960012</v>
      </c>
      <c r="M29" s="1">
        <f>Cat!M28+Gal!M28+And!M28+Ast!M28+Cnt!M28+Rio!M28+Mu!M28+Va!M28+Ara!M28+'C-M'!M28+Cana!M29+'Ex'!M28+Bal!M28+Mad!M28+CyL!M28</f>
        <v>1418.678037001227</v>
      </c>
      <c r="N29" s="1">
        <f>Cat!N28+Gal!N28+And!N28+Ast!N28+Cnt!N28+Rio!N28+Mu!N28+Va!N28+Ara!N28+'C-M'!N28+Cana!N29+'Ex'!N28+Bal!N28+Mad!N28+CyL!N28</f>
        <v>504.06732561182525</v>
      </c>
      <c r="O29" s="1"/>
      <c r="P29" s="1"/>
    </row>
    <row r="30" spans="2:16" ht="12.75">
      <c r="B30" t="s">
        <v>29</v>
      </c>
      <c r="C30" s="1">
        <f>Cat!C29+Gal!C29+And!C29+Ast!C29+Cnt!C29+Rio!C29+Mu!C29+Va!C29+Ara!C29+'C-M'!C29+Cana!C30+'Ex'!C29+Bal!C29+Mad!C29+CyL!C29</f>
        <v>208.82937</v>
      </c>
      <c r="D30" s="1">
        <f>Cat!D29+Gal!D29+And!D29+Ast!D29+Cnt!D29+Rio!D29+Mu!D29+Va!D29+Ara!D29+'C-M'!D29+Cana!D30+'Ex'!D29+Bal!D29+Mad!D29+CyL!D29</f>
        <v>224.082</v>
      </c>
      <c r="E30" s="1">
        <f>Cat!E29+Gal!E29+And!E29+Ast!E29+Cnt!E29+Rio!E29+Mu!E29+Va!E29+Ara!E29+'C-M'!E29+Cana!E30+'Ex'!E29+Bal!E29+Mad!E29+CyL!E29</f>
        <v>592.837</v>
      </c>
      <c r="F30" s="1">
        <f>Cat!F29+Gal!F29+And!F29+Ast!F29+Cnt!F29+Rio!F29+Mu!F29+Va!F29+Ara!F29+'C-M'!F29+Cana!F30+'Ex'!F29+Bal!F29+Mad!F29+CyL!F29</f>
        <v>143.18571</v>
      </c>
      <c r="G30" s="1">
        <f>Cat!G29+Gal!G29+And!G29+Ast!G29+Cnt!G29+Rio!G29+Mu!G29+Va!G29+Ara!G29+'C-M'!G29+Cana!G30+'Ex'!G29+Bal!G29+Mad!G29+CyL!G29</f>
        <v>14.01296</v>
      </c>
      <c r="H30" s="1">
        <f>Cat!H29+Gal!H29+And!H29+Ast!H29+Cnt!H29+Rio!H29+Mu!H29+Va!H29+Ara!H29+'C-M'!H29+Cana!H30+'Ex'!H29+Bal!H29+Mad!H29+CyL!H29</f>
        <v>61.95852000000001</v>
      </c>
      <c r="I30" s="1">
        <f>Cat!I29+Gal!I29+And!I29+Ast!I29+Cnt!I29+Rio!I29+Mu!I29+Va!I29+Ara!I29+'C-M'!I29+Cana!I30+'Ex'!I29+Bal!I29+Mad!I29+CyL!I29</f>
        <v>499.9999800000001</v>
      </c>
      <c r="J30" s="1">
        <f>Cat!J29+Gal!J29+And!J29+Ast!J29+Cnt!J29+Rio!J29+Mu!J29+Va!J29+Ara!J29+'C-M'!J29+Cana!J30+'Ex'!J29+Bal!J29+Mad!J29+CyL!J29</f>
        <v>500</v>
      </c>
      <c r="K30" s="1">
        <f>Cat!K29+Gal!K29+And!K29+Ast!K29+Cnt!K29+Rio!K29+Mu!K29+Va!K29+Ara!K29+'C-M'!K29+Cana!K30+'Ex'!K29+Bal!K29+Mad!K29+CyL!K29</f>
        <v>0</v>
      </c>
      <c r="L30" s="1">
        <f>Cat!L29+Gal!L29+And!L29+Ast!L29+Cnt!L29+Rio!L29+Mu!L29+Va!L29+Ara!L29+'C-M'!L29+Cana!L30+'Ex'!L29+Bal!L29+Mad!L29+CyL!L29</f>
        <v>0</v>
      </c>
      <c r="M30" s="1">
        <f>Cat!M29+Gal!M29+And!M29+Ast!M29+Cnt!M29+Rio!M29+Mu!M29+Va!M29+Ara!M29+'C-M'!M29+Cana!M30+'Ex'!M29+Bal!M29+Mad!M29+CyL!M29</f>
        <v>0</v>
      </c>
      <c r="N30" s="1">
        <f>Cat!N29+Gal!N29+And!N29+Ast!N29+Cnt!N29+Rio!N29+Mu!N29+Va!N29+Ara!N29+'C-M'!N29+Cana!N30+'Ex'!N29+Bal!N29+Mad!N29+CyL!N29</f>
        <v>0</v>
      </c>
      <c r="O30" s="1"/>
      <c r="P30" s="1"/>
    </row>
    <row r="31" spans="2:16" ht="12.75">
      <c r="B31" t="s">
        <v>98</v>
      </c>
      <c r="C31" s="1">
        <f>Cat!C30+Gal!C30+And!C30+Ast!C30+Cnt!C30+Rio!C30+Mu!C30+Va!C30+Ara!C30+'C-M'!C30+Cana!C31+'Ex'!C30+Bal!C30+Mad!C30+CyL!C30</f>
        <v>0</v>
      </c>
      <c r="D31" s="1">
        <f>Cat!D30+Gal!D30+And!D30+Ast!D30+Cnt!D30+Rio!D30+Mu!D30+Va!D30+Ara!D30+'C-M'!D30+Cana!D31+'Ex'!D30+Bal!D30+Mad!D30+CyL!D30</f>
        <v>0</v>
      </c>
      <c r="E31" s="1">
        <f>Cat!E30+Gal!E30+And!E30+Ast!E30+Cnt!E30+Rio!E30+Mu!E30+Va!E30+Ara!E30+'C-M'!E30+Cana!E31+'Ex'!E30+Bal!E30+Mad!E30+CyL!E30</f>
        <v>0</v>
      </c>
      <c r="F31" s="1">
        <f>Cat!F30+Gal!F30+And!F30+Ast!F30+Cnt!F30+Rio!F30+Mu!F30+Va!F30+Ara!F30+'C-M'!F30+Cana!F31+'Ex'!F30+Bal!F30+Mad!F30+CyL!F30</f>
        <v>0</v>
      </c>
      <c r="G31" s="1">
        <f>Cat!G30+Gal!G30+And!G30+Ast!G30+Cnt!G30+Rio!G30+Mu!G30+Va!G30+Ara!G30+'C-M'!G30+Cana!G31+'Ex'!G30+Bal!G30+Mad!G30+CyL!G30</f>
        <v>555</v>
      </c>
      <c r="H31" s="1">
        <f>Cat!H30+Gal!H30+And!H30+Ast!H30+Cnt!H30+Rio!H30+Mu!H30+Va!H30+Ara!H30+'C-M'!H30+Cana!H31+'Ex'!H30+Bal!H30+Mad!H30+CyL!H30</f>
        <v>655</v>
      </c>
      <c r="I31" s="1">
        <f>Cat!I30+Gal!I30+And!I30+Ast!I30+Cnt!I30+Rio!I30+Mu!I30+Va!I30+Ara!I30+'C-M'!I30+Cana!I31+'Ex'!I30+Bal!I30+Mad!I30+CyL!I30</f>
        <v>654.9999999999999</v>
      </c>
      <c r="J31" s="1">
        <f>Cat!J30+Gal!J30+And!J30+Ast!J30+Cnt!J30+Rio!J30+Mu!J30+Va!J30+Ara!J30+'C-M'!J30+Cana!J31+'Ex'!J30+Bal!J30+Mad!J30+CyL!J30</f>
        <v>655</v>
      </c>
      <c r="K31" s="1">
        <f>Cat!K30+Gal!K30+And!K30+Ast!K30+Cnt!K30+Rio!K30+Mu!K30+Va!K30+Ara!K30+'C-M'!K30+Cana!K31+'Ex'!K30+Bal!K30+Mad!K30+CyL!K30</f>
        <v>0</v>
      </c>
      <c r="L31" s="1">
        <f>Cat!L30+Gal!L30+And!L30+Ast!L30+Cnt!L30+Rio!L30+Mu!L30+Va!L30+Ara!L30+'C-M'!L30+Cana!L31+'Ex'!L30+Bal!L30+Mad!L30+CyL!L30</f>
        <v>0</v>
      </c>
      <c r="M31" s="1">
        <f>Cat!M30+Gal!M30+And!M30+Ast!M30+Cnt!M30+Rio!M30+Mu!M30+Va!M30+Ara!M30+'C-M'!M30+Cana!M31+'Ex'!M30+Bal!M30+Mad!M30+CyL!M30</f>
        <v>0</v>
      </c>
      <c r="N31" s="1">
        <f>Cat!N30+Gal!N30+And!N30+Ast!N30+Cnt!N30+Rio!N30+Mu!N30+Va!N30+Ara!N30+'C-M'!N30+Cana!N31+'Ex'!N30+Bal!N30+Mad!N30+CyL!N30</f>
        <v>0</v>
      </c>
      <c r="O31" s="1"/>
      <c r="P31" s="1"/>
    </row>
    <row r="32" spans="2:16" ht="12.75">
      <c r="B32" t="s">
        <v>150</v>
      </c>
      <c r="C32" s="1">
        <f>Cat!C31+Gal!C31+And!C31+Ast!C31+Cnt!C31+Rio!C31+Mu!C31+Va!C31+Ara!C31+'C-M'!C31+Cana!C32+'Ex'!C31+Bal!C31+Mad!C31+CyL!C31</f>
        <v>0</v>
      </c>
      <c r="D32" s="1">
        <f>Cat!D31+Gal!D31+And!D31+Ast!D31+Cnt!D31+Rio!D31+Mu!D31+Va!D31+Ara!D31+'C-M'!D31+Cana!D32+'Ex'!D31+Bal!D31+Mad!D31+CyL!D31</f>
        <v>0</v>
      </c>
      <c r="E32" s="1">
        <f>Cat!E31+Gal!E31+And!E31+Ast!E31+Cnt!E31+Rio!E31+Mu!E31+Va!E31+Ara!E31+'C-M'!E31+Cana!E32+'Ex'!E31+Bal!E31+Mad!E31+CyL!E31</f>
        <v>0</v>
      </c>
      <c r="F32" s="1">
        <f>Cat!F31+Gal!F31+And!F31+Ast!F31+Cnt!F31+Rio!F31+Mu!F31+Va!F31+Ara!F31+'C-M'!F31+Cana!F32+'Ex'!F31+Bal!F31+Mad!F31+CyL!F31</f>
        <v>0</v>
      </c>
      <c r="G32" s="1">
        <f>Cat!G31+Gal!G31+And!G31+Ast!G31+Cnt!G31+Rio!G31+Mu!G31+Va!G31+Ara!G31+'C-M'!G31+Cana!G32+'Ex'!G31+Bal!G31+Mad!G31+CyL!G31</f>
        <v>0</v>
      </c>
      <c r="H32" s="1">
        <f>Cat!H31+Gal!H31+And!H31+Ast!H31+Cnt!H31+Rio!H31+Mu!H31+Va!H31+Ara!H31+'C-M'!H31+Cana!H32+'Ex'!H31+Bal!H31+Mad!H31+CyL!H31</f>
        <v>0</v>
      </c>
      <c r="I32" s="1">
        <f>Cat!I31+Gal!I31+And!I31+Ast!I31+Cnt!I31+Rio!I31+Mu!I31+Va!I31+Ara!I31+'C-M'!I31+Cana!I32+'Ex'!I31+Bal!I31+Mad!I31+CyL!I31</f>
        <v>0</v>
      </c>
      <c r="J32" s="1">
        <f>Cat!J31+Gal!J31+And!J31+Ast!J31+Cnt!J31+Rio!J31+Mu!J31+Va!J31+Ara!J31+'C-M'!J31+Cana!J32+'Ex'!J31+Bal!J31+Mad!J31+CyL!J31</f>
        <v>2097.27975</v>
      </c>
      <c r="K32" s="1">
        <f>Cat!K31+Gal!K31+And!K31+Ast!K31+Cnt!K31+Rio!K31+Mu!K31+Va!K31+Ara!K31+'C-M'!K31+Cana!K32+'Ex'!K31+Bal!K31+Mad!K31+CyL!K31</f>
        <v>0</v>
      </c>
      <c r="L32" s="1">
        <f>Cat!L31+Gal!L31+And!L31+Ast!L31+Cnt!L31+Rio!L31+Mu!L31+Va!L31+Ara!L31+'C-M'!L31+Cana!L32+'Ex'!L31+Bal!L31+Mad!L31+CyL!L31</f>
        <v>0</v>
      </c>
      <c r="M32" s="1">
        <f>Cat!M31+Gal!M31+And!M31+Ast!M31+Cnt!M31+Rio!M31+Mu!M31+Va!M31+Ara!M31+'C-M'!M31+Cana!M32+'Ex'!M31+Bal!M31+Mad!M31+CyL!M31</f>
        <v>0</v>
      </c>
      <c r="N32" s="1">
        <f>Cat!N31+Gal!N31+And!N31+Ast!N31+Cnt!N31+Rio!N31+Mu!N31+Va!N31+Ara!N31+'C-M'!N31+Cana!N32+'Ex'!N31+Bal!N31+Mad!N31+CyL!N31</f>
        <v>0</v>
      </c>
      <c r="O32" s="1"/>
      <c r="P32" s="1"/>
    </row>
    <row r="33" spans="2:16" ht="12.75">
      <c r="B33" t="s">
        <v>151</v>
      </c>
      <c r="C33" s="1">
        <f>Cat!C32+Gal!C32+And!C32+Ast!C32+Cnt!C32+Rio!C32+Mu!C32+Va!C32+Ara!C32+'C-M'!C32+Cana!C33+'Ex'!C32+Bal!C32+Mad!C32+CyL!C32</f>
        <v>0</v>
      </c>
      <c r="D33" s="1">
        <f>Cat!D32+Gal!D32+And!D32+Ast!D32+Cnt!D32+Rio!D32+Mu!D32+Va!D32+Ara!D32+'C-M'!D32+Cana!D33+'Ex'!D32+Bal!D32+Mad!D32+CyL!D32</f>
        <v>0</v>
      </c>
      <c r="E33" s="1">
        <f>Cat!E32+Gal!E32+And!E32+Ast!E32+Cnt!E32+Rio!E32+Mu!E32+Va!E32+Ara!E32+'C-M'!E32+Cana!E33+'Ex'!E32+Bal!E32+Mad!E32+CyL!E32</f>
        <v>0</v>
      </c>
      <c r="F33" s="1">
        <f>Cat!F32+Gal!F32+And!F32+Ast!F32+Cnt!F32+Rio!F32+Mu!F32+Va!F32+Ara!F32+'C-M'!F32+Cana!F33+'Ex'!F32+Bal!F32+Mad!F32+CyL!F32</f>
        <v>0</v>
      </c>
      <c r="G33" s="1">
        <f>Cat!G32+Gal!G32+And!G32+Ast!G32+Cnt!G32+Rio!G32+Mu!G32+Va!G32+Ara!G32+'C-M'!G32+Cana!G33+'Ex'!G32+Bal!G32+Mad!G32+CyL!G32</f>
        <v>0</v>
      </c>
      <c r="H33" s="1">
        <f>Cat!H32+Gal!H32+And!H32+Ast!H32+Cnt!H32+Rio!H32+Mu!H32+Va!H32+Ara!H32+'C-M'!H32+Cana!H33+'Ex'!H32+Bal!H32+Mad!H32+CyL!H32</f>
        <v>0</v>
      </c>
      <c r="I33" s="1">
        <f>Cat!I32+Gal!I32+And!I32+Ast!I32+Cnt!I32+Rio!I32+Mu!I32+Va!I32+Ara!I32+'C-M'!I32+Cana!I33+'Ex'!I32+Bal!I32+Mad!I32+CyL!I32</f>
        <v>0</v>
      </c>
      <c r="J33" s="1">
        <f>Cat!J32+Gal!J32+And!J32+Ast!J32+Cnt!J32+Rio!J32+Mu!J32+Va!J32+Ara!J32+'C-M'!J32+Cana!J33+'Ex'!J32+Bal!J32+Mad!J32+CyL!J32</f>
        <v>0</v>
      </c>
      <c r="K33" s="1">
        <f>Cat!K32+Gal!K32+And!K32+Ast!K32+Cnt!K32+Rio!K32+Mu!K32+Va!K32+Ara!K32+'C-M'!K32+Cana!K33+'Ex'!K32+Bal!K32+Mad!K32+CyL!K32</f>
        <v>3315.7943560237827</v>
      </c>
      <c r="L33" s="1">
        <f>Cat!L32+Gal!L32+And!L32+Ast!L32+Cnt!L32+Rio!L32+Mu!L32+Va!L32+Ara!L32+'C-M'!L32+Cana!L33+'Ex'!L32+Bal!L32+Mad!L32+CyL!L32</f>
        <v>7497.594000000023</v>
      </c>
      <c r="M33" s="1">
        <f>Cat!M32+Gal!M32+And!M32+Ast!M32+Cnt!M32+Rio!M32+Mu!M32+Va!M32+Ara!M32+'C-M'!M32+Cana!M33+'Ex'!M32+Bal!M32+Mad!M32+CyL!M32</f>
        <v>7052.957999999997</v>
      </c>
      <c r="N33" s="1">
        <f>Cat!N32+Gal!N32+And!N32+Ast!N32+Cnt!N32+Rio!N32+Mu!N32+Va!N32+Ara!N32+'C-M'!N32+Cana!N33+'Ex'!N32+Bal!N32+Mad!N32+CyL!N32</f>
        <v>6763.783499999991</v>
      </c>
      <c r="O33" s="1"/>
      <c r="P33" s="1"/>
    </row>
    <row r="34" spans="2:16" ht="12.75">
      <c r="B34" t="s">
        <v>152</v>
      </c>
      <c r="C34" s="1">
        <f>Cat!C33+Gal!C33+And!C33+Ast!C33+Cnt!C33+Rio!C33+Mu!C33+Va!C33+Ara!C33+'C-M'!C33+Cana!C34+'Ex'!C33+Bal!C33+Mad!C33+CyL!C33</f>
        <v>0</v>
      </c>
      <c r="D34" s="1">
        <f>Cat!D33+Gal!D33+And!D33+Ast!D33+Cnt!D33+Rio!D33+Mu!D33+Va!D33+Ara!D33+'C-M'!D33+Cana!D34+'Ex'!D33+Bal!D33+Mad!D33+CyL!D33</f>
        <v>0</v>
      </c>
      <c r="E34" s="1">
        <f>Cat!E33+Gal!E33+And!E33+Ast!E33+Cnt!E33+Rio!E33+Mu!E33+Va!E33+Ara!E33+'C-M'!E33+Cana!E34+'Ex'!E33+Bal!E33+Mad!E33+CyL!E33</f>
        <v>0</v>
      </c>
      <c r="F34" s="1">
        <f>Cat!F33+Gal!F33+And!F33+Ast!F33+Cnt!F33+Rio!F33+Mu!F33+Va!F33+Ara!F33+'C-M'!F33+Cana!F34+'Ex'!F33+Bal!F33+Mad!F33+CyL!F33</f>
        <v>0</v>
      </c>
      <c r="G34" s="1">
        <f>Cat!G33+Gal!G33+And!G33+Ast!G33+Cnt!G33+Rio!G33+Mu!G33+Va!G33+Ara!G33+'C-M'!G33+Cana!G34+'Ex'!G33+Bal!G33+Mad!G33+CyL!G33</f>
        <v>0</v>
      </c>
      <c r="H34" s="1">
        <f>Cat!H33+Gal!H33+And!H33+Ast!H33+Cnt!H33+Rio!H33+Mu!H33+Va!H33+Ara!H33+'C-M'!H33+Cana!H34+'Ex'!H33+Bal!H33+Mad!H33+CyL!H33</f>
        <v>0</v>
      </c>
      <c r="I34" s="1">
        <f>Cat!I33+Gal!I33+And!I33+Ast!I33+Cnt!I33+Rio!I33+Mu!I33+Va!I33+Ara!I33+'C-M'!I33+Cana!I34+'Ex'!I33+Bal!I33+Mad!I33+CyL!I33</f>
        <v>0</v>
      </c>
      <c r="J34" s="1">
        <f>Cat!J33+Gal!J33+And!J33+Ast!J33+Cnt!J33+Rio!J33+Mu!J33+Va!J33+Ara!J33+'C-M'!J33+Cana!J34+'Ex'!J33+Bal!J33+Mad!J33+CyL!J33</f>
        <v>0</v>
      </c>
      <c r="K34" s="1">
        <f>Cat!K33+Gal!K33+And!K33+Ast!K33+Cnt!K33+Rio!K33+Mu!K33+Va!K33+Ara!K33+'C-M'!K33+Cana!K34+'Ex'!K33+Bal!K33+Mad!K33+CyL!K33</f>
        <v>1199.9999999999998</v>
      </c>
      <c r="L34" s="1">
        <f>Cat!L33+Gal!L33+And!L33+Ast!L33+Cnt!L33+Rio!L33+Mu!L33+Va!L33+Ara!L33+'C-M'!L33+Cana!L34+'Ex'!L33+Bal!L33+Mad!L33+CyL!L33</f>
        <v>1905.0997299999997</v>
      </c>
      <c r="M34" s="1">
        <f>Cat!M33+Gal!M33+And!M33+Ast!M33+Cnt!M33+Rio!M33+Mu!M33+Va!M33+Ara!M33+'C-M'!M33+Cana!M34+'Ex'!M33+Bal!M33+Mad!M33+CyL!M33</f>
        <v>1792.1200750469043</v>
      </c>
      <c r="N34" s="1">
        <f>Cat!N33+Gal!N33+And!N33+Ast!N33+Cnt!N33+Rio!N33+Mu!N33+Va!N33+Ara!N33+'C-M'!N33+Cana!N34+'Ex'!N33+Bal!N33+Mad!N33+CyL!N33</f>
        <v>1718.6423332764798</v>
      </c>
      <c r="O34" s="1"/>
      <c r="P34" s="1"/>
    </row>
    <row r="35" spans="2:16" ht="12.75">
      <c r="B35" t="s">
        <v>59</v>
      </c>
      <c r="C35" s="1">
        <f>Cat!C34+Gal!C34+And!C34+Ast!C34+Cnt!C34+Rio!C34+Mu!C34+Va!C34+Ara!C34+'C-M'!C34+Cana!C35+'Ex'!C34+Bal!C34+Mad!C34+CyL!C34</f>
        <v>0</v>
      </c>
      <c r="D35" s="1">
        <f>Cat!D34+Gal!D34+And!D34+Ast!D34+Cnt!D34+Rio!D34+Mu!D34+Va!D34+Ara!D34+'C-M'!D34+Cana!D35+'Ex'!D34+Bal!D34+Mad!D34+CyL!D34</f>
        <v>0</v>
      </c>
      <c r="E35" s="1">
        <f>Cat!E34+Gal!E34+And!E34+Ast!E34+Cnt!E34+Rio!E34+Mu!E34+Va!E34+Ara!E34+'C-M'!E34+Cana!E35+'Ex'!E34+Bal!E34+Mad!E34+CyL!E34</f>
        <v>0</v>
      </c>
      <c r="F35" s="1">
        <f>Cat!F34+Gal!F34+And!F34+Ast!F34+Cnt!F34+Rio!F34+Mu!F34+Va!F34+Ara!F34+'C-M'!F34+Cana!F35+'Ex'!F34+Bal!F34+Mad!F34+CyL!F34</f>
        <v>0</v>
      </c>
      <c r="G35" s="1">
        <f>Cat!G34+Gal!G34+And!G34+Ast!G34+Cnt!G34+Rio!G34+Mu!G34+Va!G34+Ara!G34+'C-M'!G34+Cana!G35+'Ex'!G34+Bal!G34+Mad!G34+CyL!G34</f>
        <v>0</v>
      </c>
      <c r="H35" s="1">
        <f>Cat!H34+Gal!H34+And!H34+Ast!H34+Cnt!H34+Rio!H34+Mu!H34+Va!H34+Ara!H34+'C-M'!H34+Cana!H35+'Ex'!H34+Bal!H34+Mad!H34+CyL!H34</f>
        <v>0</v>
      </c>
      <c r="I35" s="1">
        <f>Cat!I34+Gal!I34+And!I34+Ast!I34+Cnt!I34+Rio!I34+Mu!I34+Va!I34+Ara!I34+'C-M'!I34+Cana!I35+'Ex'!I34+Bal!I34+Mad!I34+CyL!I34</f>
        <v>0</v>
      </c>
      <c r="J35" s="1">
        <f>Cat!J34+Gal!J34+And!J34+Ast!J34+Cnt!J34+Rio!J34+Mu!J34+Va!J34+Ara!J34+'C-M'!J34+Cana!J35+'Ex'!J34+Bal!J34+Mad!J34+CyL!J34</f>
        <v>0</v>
      </c>
      <c r="K35" s="1">
        <f>Cat!K34+Gal!K34+And!K34+Ast!K34+Cnt!K34+Rio!K34+Mu!K34+Va!K34+Ara!K34+'C-M'!K34+Cana!K35+'Ex'!K34+Bal!K34+Mad!K34+CyL!K34</f>
        <v>2572.5</v>
      </c>
      <c r="L35" s="1">
        <f>Cat!L34+Gal!L34+And!L34+Ast!L34+Cnt!L34+Rio!L34+Mu!L34+Va!L34+Ara!L34+'C-M'!L34+Cana!L35+'Ex'!L34+Bal!L34+Mad!L34+CyL!L34</f>
        <v>3037.8226799999998</v>
      </c>
      <c r="M35" s="1">
        <f>Cat!M34+Gal!M34+And!M34+Ast!M34+Cnt!M34+Rio!M34+Mu!M34+Va!M34+Ara!M34+'C-M'!M34+Cana!M35+'Ex'!M34+Bal!M34+Mad!M34+CyL!M34</f>
        <v>2992.016668228047</v>
      </c>
      <c r="N35" s="1">
        <f>Cat!N34+Gal!N34+And!N34+Ast!N34+Cnt!N34+Rio!N34+Mu!N34+Va!N34+Ara!N34+'C-M'!N34+Cana!N35+'Ex'!N34+Bal!N34+Mad!N34+CyL!N34</f>
        <v>2207.53997841919</v>
      </c>
      <c r="O35" s="1"/>
      <c r="P35" s="1"/>
    </row>
    <row r="36" spans="2:16" ht="12.75">
      <c r="B36" t="s">
        <v>60</v>
      </c>
      <c r="C36" s="1">
        <f>Cat!C35+Gal!C35+And!C35+Ast!C35+Cnt!C35+Rio!C35+Mu!C35+Va!C35+Ara!C35+'C-M'!C35+Cana!C36+'Ex'!C35+Bal!C35+Mad!C35+CyL!C35</f>
        <v>0</v>
      </c>
      <c r="D36" s="1">
        <f>Cat!D35+Gal!D35+And!D35+Ast!D35+Cnt!D35+Rio!D35+Mu!D35+Va!D35+Ara!D35+'C-M'!D35+Cana!D36+'Ex'!D35+Bal!D35+Mad!D35+CyL!D35</f>
        <v>0</v>
      </c>
      <c r="E36" s="1">
        <f>Cat!E35+Gal!E35+And!E35+Ast!E35+Cnt!E35+Rio!E35+Mu!E35+Va!E35+Ara!E35+'C-M'!E35+Cana!E36+'Ex'!E35+Bal!E35+Mad!E35+CyL!E35</f>
        <v>0</v>
      </c>
      <c r="F36" s="1">
        <f>Cat!F35+Gal!F35+And!F35+Ast!F35+Cnt!F35+Rio!F35+Mu!F35+Va!F35+Ara!F35+'C-M'!F35+Cana!F36+'Ex'!F35+Bal!F35+Mad!F35+CyL!F35</f>
        <v>0</v>
      </c>
      <c r="G36" s="1">
        <f>Cat!G35+Gal!G35+And!G35+Ast!G35+Cnt!G35+Rio!G35+Mu!G35+Va!G35+Ara!G35+'C-M'!G35+Cana!G36+'Ex'!G35+Bal!G35+Mad!G35+CyL!G35</f>
        <v>0</v>
      </c>
      <c r="H36" s="1">
        <f>Cat!H35+Gal!H35+And!H35+Ast!H35+Cnt!H35+Rio!H35+Mu!H35+Va!H35+Ara!H35+'C-M'!H35+Cana!H36+'Ex'!H35+Bal!H35+Mad!H35+CyL!H35</f>
        <v>0</v>
      </c>
      <c r="I36" s="1">
        <f>Cat!I35+Gal!I35+And!I35+Ast!I35+Cnt!I35+Rio!I35+Mu!I35+Va!I35+Ara!I35+'C-M'!I35+Cana!I36+'Ex'!I35+Bal!I35+Mad!I35+CyL!I35</f>
        <v>0</v>
      </c>
      <c r="J36" s="1">
        <f>Cat!J35+Gal!J35+And!J35+Ast!J35+Cnt!J35+Rio!J35+Mu!J35+Va!J35+Ara!J35+'C-M'!J35+Cana!J36+'Ex'!J35+Bal!J35+Mad!J35+CyL!J35</f>
        <v>0</v>
      </c>
      <c r="K36" s="1">
        <f>Cat!K35+Gal!K35+And!K35+Ast!K35+Cnt!K35+Rio!K35+Mu!K35+Va!K35+Ara!K35+'C-M'!K35+Cana!K36+'Ex'!K35+Bal!K35+Mad!K35+CyL!K35</f>
        <v>188.36342</v>
      </c>
      <c r="L36" s="1">
        <f>Cat!L35+Gal!L35+And!L35+Ast!L35+Cnt!L35+Rio!L35+Mu!L35+Va!L35+Ara!L35+'C-M'!L35+Cana!L36+'Ex'!L35+Bal!L35+Mad!L35+CyL!L35</f>
        <v>0</v>
      </c>
      <c r="M36" s="1">
        <f>Cat!M35+Gal!M35+And!M35+Ast!M35+Cnt!M35+Rio!M35+Mu!M35+Va!M35+Ara!M35+'C-M'!M35+Cana!M36+'Ex'!M35+Bal!M35+Mad!M35+CyL!M35</f>
        <v>0</v>
      </c>
      <c r="N36" s="1">
        <f>Cat!N35+Gal!N35+And!N35+Ast!N35+Cnt!N35+Rio!N35+Mu!N35+Va!N35+Ara!N35+'C-M'!N35+Cana!N36+'Ex'!N35+Bal!N35+Mad!N35+CyL!N35</f>
        <v>0</v>
      </c>
      <c r="O36" s="1"/>
      <c r="P36" s="1"/>
    </row>
    <row r="37" spans="2:16" ht="12.75">
      <c r="B37" t="s">
        <v>61</v>
      </c>
      <c r="C37" s="1">
        <f>Cat!C36+Gal!C36+And!C36+Ast!C36+Cnt!C36+Rio!C36+Mu!C36+Va!C36+Ara!C36+'C-M'!C36+Cana!C37+'Ex'!C36+Bal!C36+Mad!C36+CyL!C36</f>
        <v>0</v>
      </c>
      <c r="D37" s="1">
        <f>Cat!D36+Gal!D36+And!D36+Ast!D36+Cnt!D36+Rio!D36+Mu!D36+Va!D36+Ara!D36+'C-M'!D36+Cana!D37+'Ex'!D36+Bal!D36+Mad!D36+CyL!D36</f>
        <v>0</v>
      </c>
      <c r="E37" s="1">
        <f>Cat!E36+Gal!E36+And!E36+Ast!E36+Cnt!E36+Rio!E36+Mu!E36+Va!E36+Ara!E36+'C-M'!E36+Cana!E37+'Ex'!E36+Bal!E36+Mad!E36+CyL!E36</f>
        <v>0</v>
      </c>
      <c r="F37" s="1">
        <f>Cat!F36+Gal!F36+And!F36+Ast!F36+Cnt!F36+Rio!F36+Mu!F36+Va!F36+Ara!F36+'C-M'!F36+Cana!F37+'Ex'!F36+Bal!F36+Mad!F36+CyL!F36</f>
        <v>0</v>
      </c>
      <c r="G37" s="1">
        <f>Cat!G36+Gal!G36+And!G36+Ast!G36+Cnt!G36+Rio!G36+Mu!G36+Va!G36+Ara!G36+'C-M'!G36+Cana!G37+'Ex'!G36+Bal!G36+Mad!G36+CyL!G36</f>
        <v>0</v>
      </c>
      <c r="H37" s="1">
        <f>Cat!H36+Gal!H36+And!H36+Ast!H36+Cnt!H36+Rio!H36+Mu!H36+Va!H36+Ara!H36+'C-M'!H36+Cana!H37+'Ex'!H36+Bal!H36+Mad!H36+CyL!H36</f>
        <v>0</v>
      </c>
      <c r="I37" s="1">
        <f>Cat!I36+Gal!I36+And!I36+Ast!I36+Cnt!I36+Rio!I36+Mu!I36+Va!I36+Ara!I36+'C-M'!I36+Cana!I37+'Ex'!I36+Bal!I36+Mad!I36+CyL!I36</f>
        <v>0</v>
      </c>
      <c r="J37" s="1">
        <f>Cat!J36+Gal!J36+And!J36+Ast!J36+Cnt!J36+Rio!J36+Mu!J36+Va!J36+Ara!J36+'C-M'!J36+Cana!J37+'Ex'!J36+Bal!J36+Mad!J36+CyL!J36</f>
        <v>0</v>
      </c>
      <c r="K37" s="1">
        <f>Cat!K36+Gal!K36+And!K36+Ast!K36+Cnt!K36+Rio!K36+Mu!K36+Va!K36+Ara!K36+'C-M'!K36+Cana!K37+'Ex'!K36+Bal!K36+Mad!K36+CyL!K36</f>
        <v>236.85363</v>
      </c>
      <c r="L37" s="1">
        <f>Cat!L36+Gal!L36+And!L36+Ast!L36+Cnt!L36+Rio!L36+Mu!L36+Va!L36+Ara!L36+'C-M'!L36+Cana!L37+'Ex'!L36+Bal!L36+Mad!L36+CyL!L36</f>
        <v>375.981452262</v>
      </c>
      <c r="M37" s="1">
        <f>Cat!M36+Gal!M36+And!M36+Ast!M36+Cnt!M36+Rio!M36+Mu!M36+Va!M36+Ara!M36+'C-M'!M36+Cana!M37+'Ex'!M36+Bal!M36+Mad!M36+CyL!M36</f>
        <v>353.68431413902795</v>
      </c>
      <c r="N37" s="1">
        <f>Cat!N36+Gal!N36+And!N36+Ast!N36+Cnt!N36+Rio!N36+Mu!N36+Va!N36+Ara!N36+'C-M'!N36+Cana!N37+'Ex'!N36+Bal!N36+Mad!N36+CyL!N36</f>
        <v>339.1830956858631</v>
      </c>
      <c r="O37" s="1"/>
      <c r="P37" s="1"/>
    </row>
    <row r="38" spans="14:16" ht="12.75">
      <c r="N38" s="1"/>
      <c r="O38" s="1"/>
      <c r="P38" s="1"/>
    </row>
    <row r="39" spans="1:16" ht="12.75">
      <c r="A39" s="7"/>
      <c r="B39" s="7" t="s">
        <v>133</v>
      </c>
      <c r="C39" s="8">
        <f>C9+C23+C28</f>
        <v>69936.81267377938</v>
      </c>
      <c r="D39" s="8">
        <f aca="true" t="shared" si="6" ref="D39:L39">D9+D23+D28</f>
        <v>76600.46429391163</v>
      </c>
      <c r="E39" s="8">
        <f t="shared" si="6"/>
        <v>84072.5725794255</v>
      </c>
      <c r="F39" s="8">
        <f t="shared" si="6"/>
        <v>94399.80804055261</v>
      </c>
      <c r="G39" s="8">
        <f t="shared" si="6"/>
        <v>107450.8505995835</v>
      </c>
      <c r="H39" s="8">
        <f t="shared" si="6"/>
        <v>111517.9135389437</v>
      </c>
      <c r="I39" s="8">
        <f t="shared" si="6"/>
        <v>97242.5705535332</v>
      </c>
      <c r="J39" s="8">
        <f t="shared" si="6"/>
        <v>80933.87287482712</v>
      </c>
      <c r="K39" s="8">
        <f t="shared" si="6"/>
        <v>90327.633981948</v>
      </c>
      <c r="L39" s="8">
        <f t="shared" si="6"/>
        <v>102160.71187184135</v>
      </c>
      <c r="M39" s="8">
        <f>M9+M23+M28</f>
        <v>97086.22860323373</v>
      </c>
      <c r="N39" s="8">
        <f>N9+N23+N28</f>
        <v>92079.19051381713</v>
      </c>
      <c r="O39" s="1"/>
      <c r="P39" s="1"/>
    </row>
    <row r="40" spans="13:16" ht="12.75">
      <c r="M40" s="1"/>
      <c r="N40" s="1"/>
      <c r="O40" s="1"/>
      <c r="P40" s="1"/>
    </row>
    <row r="41" spans="2:16" ht="12.75">
      <c r="B41" s="21" t="s">
        <v>121</v>
      </c>
      <c r="C41" s="1">
        <f>Cat!C40+Gal!C40+And!C40+Ast!C40+Cnt!C40+Rio!C40+Mu!C40+Va!C40+Ara!C40+'C-M'!C40+Cana!C41+'Ex'!C40+Bal!C40+Mad!C40+CyL!C40</f>
        <v>2734.190978181182</v>
      </c>
      <c r="D41" s="1">
        <f>Cat!D40+Gal!D40+And!D40+Ast!D40+Cnt!D40+Rio!D40+Mu!D40+Va!D40+Ara!D40+'C-M'!D40+Cana!D41+'Ex'!D40+Bal!D40+Mad!D40+CyL!D40</f>
        <v>4009.6839167502526</v>
      </c>
      <c r="E41" s="1">
        <f>Cat!E40+Gal!E40+And!E40+Ast!E40+Cnt!E40+Rio!E40+Mu!E40+Va!E40+Ara!E40+'C-M'!E40+Cana!E41+'Ex'!E40+Bal!E40+Mad!E40+CyL!E40</f>
        <v>4066.635439325739</v>
      </c>
      <c r="F41" s="1">
        <f>Cat!F40+Gal!F40+And!F40+Ast!F40+Cnt!F40+Rio!F40+Mu!F40+Va!F40+Ara!F40+'C-M'!F40+Cana!F41+'Ex'!F40+Bal!F40+Mad!F40+CyL!F40</f>
        <v>5327.01556681771</v>
      </c>
      <c r="G41" s="1">
        <f>Cat!G40+Gal!G40+And!G40+Ast!G40+Cnt!G40+Rio!G40+Mu!G40+Va!G40+Ara!G40+'C-M'!G40+Cana!G41+'Ex'!G40+Bal!G40+Mad!G40+CyL!G40</f>
        <v>7574.591728044016</v>
      </c>
      <c r="H41" s="1">
        <f>Cat!H40+Gal!H40+And!H40+Ast!H40+Cnt!H40+Rio!H40+Mu!H40+Va!H40+Ara!H40+'C-M'!H40+Cana!H41+'Ex'!H40+Bal!H40+Mad!H40+CyL!H40</f>
        <v>5798.857152309736</v>
      </c>
      <c r="I41" s="1">
        <f>Cat!I40+Gal!I40+And!I40+Ast!I40+Cnt!I40+Rio!I40+Mu!I40+Va!I40+Ara!I40+'C-M'!I40+Cana!I41+'Ex'!I40+Bal!I40+Mad!I40+CyL!I40</f>
        <v>-5319.812223676978</v>
      </c>
      <c r="J41" s="1">
        <f>Cat!J40+Gal!J40+And!J40+Ast!J40+Cnt!J40+Rio!J40+Mu!J40+Va!J40+Ara!J40+'C-M'!J40+Cana!J41+'Ex'!J40+Bal!J40+Mad!J40+CyL!J40</f>
        <v>-20887.950672070063</v>
      </c>
      <c r="K41" s="1">
        <f>Cat!K40+Gal!K40+And!K40+Ast!K40+Cnt!K40+Rio!K40+Mu!K40+Va!K40+Ara!K40+'C-M'!K40+Cana!K41+'Ex'!K40+Bal!K40+Mad!K40+CyL!K40</f>
        <v>-17954.559034519098</v>
      </c>
      <c r="L41" s="1">
        <f>Cat!L40+Gal!L40+And!L40+Ast!L40+Cnt!L40+Rio!L40+Mu!L40+Va!L40+Ara!L40+'C-M'!L40+Cana!L41+'Ex'!L40+Bal!L40+Mad!L40+CyL!L40</f>
        <v>4784.146919300507</v>
      </c>
      <c r="M41" s="1">
        <f>Cat!M40+Gal!M40+And!M40+Ast!M40+Cnt!M40+Rio!M40+Mu!M40+Va!M40+Ara!M40+'C-M'!M40+Cana!M41+'Ex'!M40+Bal!M40+Mad!M40+CyL!M40</f>
        <v>4112.285703478563</v>
      </c>
      <c r="N41" s="1">
        <f>Cat!N40+Gal!N40+And!N40+Ast!N40+Cnt!N40+Rio!N40+Mu!N40+Va!N40+Ara!N40+'C-M'!N40+Cana!N41+'Ex'!N40+Bal!N40+Mad!N40+CyL!N40</f>
        <v>3552.4124416971085</v>
      </c>
      <c r="O41" s="1"/>
      <c r="P41" s="1"/>
    </row>
    <row r="42" spans="2:16" ht="12.75">
      <c r="B42" s="21" t="s">
        <v>122</v>
      </c>
      <c r="C42" s="1">
        <f>Cat!C41+Gal!C41+And!C41+Ast!C41+Cnt!C41+Rio!C41+Mu!C41+Va!C41+Ara!C41+'C-M'!C41+Cana!C42+'Ex'!C41+Bal!C41+Mad!C41+CyL!C41</f>
        <v>1290.7953701241597</v>
      </c>
      <c r="D42" s="1">
        <f>Cat!D41+Gal!D41+And!D41+Ast!D41+Cnt!D41+Rio!D41+Mu!D41+Va!D41+Ara!D41+'C-M'!D41+Cana!D42+'Ex'!D41+Bal!D41+Mad!D41+CyL!D41</f>
        <v>1097.4832946689635</v>
      </c>
      <c r="E42" s="1">
        <f>Cat!E41+Gal!E41+And!E41+Ast!E41+Cnt!E41+Rio!E41+Mu!E41+Va!E41+Ara!E41+'C-M'!E41+Cana!E42+'Ex'!E41+Bal!E41+Mad!E41+CyL!E41</f>
        <v>2734.190978181182</v>
      </c>
      <c r="F42" s="1">
        <f>Cat!F41+Gal!F41+And!F41+Ast!F41+Cnt!F41+Rio!F41+Mu!F41+Va!F41+Ara!F41+'C-M'!F41+Cana!F42+'Ex'!F41+Bal!F41+Mad!F41+CyL!F41</f>
        <v>4009.6839167502526</v>
      </c>
      <c r="G42" s="1">
        <f>Cat!G41+Gal!G41+And!G41+Ast!G41+Cnt!G41+Rio!G41+Mu!G41+Va!G41+Ara!G41+'C-M'!G41+Cana!G42+'Ex'!G41+Bal!G41+Mad!G41+CyL!G41</f>
        <v>4066.635439325739</v>
      </c>
      <c r="H42" s="1">
        <f>Cat!H41+Gal!H41+And!H41+Ast!H41+Cnt!H41+Rio!H41+Mu!H41+Va!H41+Ara!H41+'C-M'!H41+Cana!H42+'Ex'!H41+Bal!H41+Mad!H41+CyL!H41</f>
        <v>5327.01556681771</v>
      </c>
      <c r="I42" s="1">
        <f>Cat!I41+Gal!I41+And!I41+Ast!I41+Cnt!I41+Rio!I41+Mu!I41+Va!I41+Ara!I41+'C-M'!I41+Cana!I42+'Ex'!I41+Bal!I41+Mad!I41+CyL!I41</f>
        <v>7574.591728044016</v>
      </c>
      <c r="J42" s="1">
        <f>Cat!J41+Gal!J41+And!J41+Ast!J41+Cnt!J41+Rio!J41+Mu!J41+Va!J41+Ara!J41+'C-M'!J41+Cana!J42+'Ex'!J41+Bal!J41+Mad!J41+CyL!J41</f>
        <v>5798.857152309736</v>
      </c>
      <c r="K42" s="1">
        <f>Cat!K41+Gal!K41+And!K41+Ast!K41+Cnt!K41+Rio!K41+Mu!K41+Va!K41+Ara!K41+'C-M'!K41+Cana!K42+'Ex'!K41+Bal!K41+Mad!K41+CyL!K41</f>
        <v>5822.979116559862</v>
      </c>
      <c r="L42" s="1">
        <f>Cat!L41+Gal!L41+And!L41+Ast!L41+Cnt!L41+Rio!L41+Mu!L41+Va!L41+Ara!L41+'C-M'!L41+Cana!L42+'Ex'!L41+Bal!L41+Mad!L41+CyL!L41</f>
        <v>14.123972738027943</v>
      </c>
      <c r="M42" s="1">
        <f>Cat!M41+Gal!M41+And!M41+Ast!M41+Cnt!M41+Rio!M41+Mu!M41+Va!M41+Ara!M41+'C-M'!M41+Cana!M42+'Ex'!M41+Bal!M41+Mad!M41+CyL!M41</f>
        <v>-1058.9905708126375</v>
      </c>
      <c r="N42" s="1">
        <f>Cat!N41+Gal!N41+And!N41+Ast!N41+Cnt!N41+Rio!N41+Mu!N41+Va!N41+Ara!N41+'C-M'!N41+Cana!N42+'Ex'!N41+Bal!N41+Mad!N41+CyL!N41</f>
        <v>2671.0737227410705</v>
      </c>
      <c r="O42" s="1"/>
      <c r="P42" s="1"/>
    </row>
    <row r="43" spans="2:16" ht="12.75">
      <c r="B43" t="s">
        <v>116</v>
      </c>
      <c r="C43" s="1">
        <f>Cana!C43</f>
        <v>30.11523</v>
      </c>
      <c r="D43" s="1">
        <f>Cana!D43</f>
        <v>31.91451</v>
      </c>
      <c r="E43" s="1">
        <f>Cana!E43</f>
        <v>38.60428</v>
      </c>
      <c r="F43" s="1">
        <f>Cana!F43</f>
        <v>53.36116</v>
      </c>
      <c r="G43" s="1">
        <f>Cana!G43</f>
        <v>53.19712</v>
      </c>
      <c r="H43" s="1">
        <f>Cana!H43</f>
        <v>23.52714</v>
      </c>
      <c r="I43" s="1">
        <f>Cana!I43</f>
        <v>-55.88097926</v>
      </c>
      <c r="J43" s="1">
        <f>Cana!J43</f>
        <v>-43.400981948</v>
      </c>
      <c r="K43" s="1">
        <f>Cana!K43</f>
        <v>-43.400981948</v>
      </c>
      <c r="L43" s="1">
        <f>Cana!L43</f>
        <v>35.0463587367138</v>
      </c>
      <c r="M43" s="1">
        <f>Cana!M43</f>
        <v>4.54103594999999</v>
      </c>
      <c r="N43" s="1">
        <f>Cana!N43</f>
        <v>-69.3981611567138</v>
      </c>
      <c r="O43" s="1"/>
      <c r="P43" s="1"/>
    </row>
    <row r="44" spans="2:16" ht="12.75">
      <c r="B44" s="22" t="s">
        <v>20</v>
      </c>
      <c r="C44" s="4">
        <f>C39-C41+C42+C43</f>
        <v>68523.53229572235</v>
      </c>
      <c r="D44" s="4">
        <f aca="true" t="shared" si="7" ref="D44:M44">D39-D41+D42+D43</f>
        <v>73720.17818183034</v>
      </c>
      <c r="E44" s="4">
        <f t="shared" si="7"/>
        <v>82778.73239828095</v>
      </c>
      <c r="F44" s="4">
        <f t="shared" si="7"/>
        <v>93135.83755048516</v>
      </c>
      <c r="G44" s="4">
        <f t="shared" si="7"/>
        <v>103996.09143086521</v>
      </c>
      <c r="H44" s="4">
        <f t="shared" si="7"/>
        <v>111069.59909345167</v>
      </c>
      <c r="I44" s="4">
        <f t="shared" si="7"/>
        <v>110081.0935259942</v>
      </c>
      <c r="J44" s="4">
        <f t="shared" si="7"/>
        <v>107577.27971725892</v>
      </c>
      <c r="K44" s="4">
        <f t="shared" si="7"/>
        <v>114061.77115107897</v>
      </c>
      <c r="L44" s="4">
        <f t="shared" si="7"/>
        <v>97425.7352840156</v>
      </c>
      <c r="M44" s="4">
        <f t="shared" si="7"/>
        <v>91919.49336489254</v>
      </c>
      <c r="N44" s="4">
        <f>N39-N41+N42+N43</f>
        <v>91128.45363370438</v>
      </c>
      <c r="O44" s="1"/>
      <c r="P44" s="1"/>
    </row>
    <row r="45" spans="2:16" ht="12.75">
      <c r="B45" s="21"/>
      <c r="M45" s="1"/>
      <c r="N45" s="1"/>
      <c r="O45" s="1"/>
      <c r="P45" s="1"/>
    </row>
    <row r="46" spans="1:16" ht="12.75">
      <c r="A46" s="3"/>
      <c r="B46" s="22" t="s">
        <v>144</v>
      </c>
      <c r="C46" s="4">
        <f>C47+C48+C49</f>
        <v>2527.533012925099</v>
      </c>
      <c r="D46" s="4">
        <f aca="true" t="shared" si="8" ref="D46:K46">D47+D48+D49</f>
        <v>2916.871722326902</v>
      </c>
      <c r="E46" s="4">
        <f t="shared" si="8"/>
        <v>3167.2344985745003</v>
      </c>
      <c r="F46" s="4">
        <f t="shared" si="8"/>
        <v>3644.326761197402</v>
      </c>
      <c r="G46" s="4">
        <f t="shared" si="8"/>
        <v>4193.546053166499</v>
      </c>
      <c r="H46" s="4">
        <f t="shared" si="8"/>
        <v>4643.935093556302</v>
      </c>
      <c r="I46" s="4">
        <f t="shared" si="8"/>
        <v>4090.698776476798</v>
      </c>
      <c r="J46" s="4">
        <f t="shared" si="8"/>
        <v>3702.337457120874</v>
      </c>
      <c r="K46" s="4">
        <f t="shared" si="8"/>
        <v>3562.5572400000005</v>
      </c>
      <c r="L46" s="4">
        <f>L47+L48+L49</f>
        <v>5041.944858998</v>
      </c>
      <c r="M46" s="4">
        <f>M47+M48+M49</f>
        <v>4780.132971984654</v>
      </c>
      <c r="N46" s="4">
        <f>N47+N48+N49</f>
        <v>4525.313216355968</v>
      </c>
      <c r="O46" s="1"/>
      <c r="P46" s="1"/>
    </row>
    <row r="47" spans="2:16" ht="12.75">
      <c r="B47" s="21" t="s">
        <v>50</v>
      </c>
      <c r="C47" s="1">
        <f>Cat!C45+Gal!C45+And!C45+Ast!C45+Cnt!C45+Rio!C45+Mu!C45+Va!C45+Ara!C45+'C-M'!C45+Cana!C47+'Ex'!C45+Bal!C45+Mad!C45+CyL!C45</f>
        <v>2140.5280829250987</v>
      </c>
      <c r="D47" s="1">
        <f>Cat!D45+Gal!D45+And!D45+Ast!D45+Cnt!D45+Rio!D45+Mu!D45+Va!D45+Ara!D45+'C-M'!D45+Cana!D47+'Ex'!D45+Bal!D45+Mad!D45+CyL!D45</f>
        <v>2551.4690623269016</v>
      </c>
      <c r="E47" s="1">
        <f>Cat!E45+Gal!E45+And!E45+Ast!E45+Cnt!E45+Rio!E45+Mu!E45+Va!E45+Ara!E45+'C-M'!E45+Cana!E47+'Ex'!E45+Bal!E45+Mad!E45+CyL!E45</f>
        <v>2810.4173185745003</v>
      </c>
      <c r="F47" s="1">
        <f>Cat!F45+Gal!F45+And!F45+Ast!F45+Cnt!F45+Rio!F45+Mu!F45+Va!F45+Ara!F45+'C-M'!F45+Cana!F47+'Ex'!F45+Bal!F45+Mad!F45+CyL!F45</f>
        <v>3280.627861197402</v>
      </c>
      <c r="G47" s="1">
        <f>Cat!G45+Gal!G45+And!G45+Ast!G45+Cnt!G45+Rio!G45+Mu!G45+Va!G45+Ara!G45+'C-M'!G45+Cana!G47+'Ex'!G45+Bal!G45+Mad!G45+CyL!G45</f>
        <v>3783.440523166499</v>
      </c>
      <c r="H47" s="1">
        <f>Cat!H45+Gal!H45+And!H45+Ast!H45+Cnt!H45+Rio!H45+Mu!H45+Va!H45+Ara!H45+'C-M'!H45+Cana!H47+'Ex'!H45+Bal!H45+Mad!H45+CyL!H45</f>
        <v>4136.823933556301</v>
      </c>
      <c r="I47" s="1">
        <f>Cat!I45+Gal!I45+And!I45+Ast!I45+Cnt!I45+Rio!I45+Mu!I45+Va!I45+Ara!I45+'C-M'!I45+Cana!I47+'Ex'!I45+Bal!I45+Mad!I45+CyL!I45</f>
        <v>3527.3455764767978</v>
      </c>
      <c r="J47" s="1">
        <f>Cat!J45+Gal!J45+And!J45+Ast!J45+Cnt!J45+Rio!J45+Mu!J45+Va!J45+Ara!J45+'C-M'!J45+Cana!J47+'Ex'!J45+Bal!J45+Mad!J45+CyL!J45</f>
        <v>2544.7146671208743</v>
      </c>
      <c r="K47" s="1">
        <f>Cat!K45+Gal!K45+And!K45+Ast!K45+Cnt!K45+Rio!K45+Mu!K45+Va!K45+Ara!K45+'C-M'!K45+Cana!K47+'Ex'!K45+Bal!K45+Mad!K45+CyL!K45</f>
        <v>3794.4356400000006</v>
      </c>
      <c r="L47" s="1">
        <f>Cat!L45+Gal!L45+And!L45+Ast!L45+Cnt!L45+Rio!L45+Mu!L45+Va!L45+Ara!L45+'C-M'!L45+Cana!L47+'Ex'!L45+Bal!L45+Mad!L45+CyL!L45</f>
        <v>5391.04054</v>
      </c>
      <c r="M47" s="1">
        <f>Cat!M45+Gal!M45+And!M45+Ast!M45+Cnt!M45+Rio!M45+Mu!M45+Va!M45+Ara!M45+'C-M'!M45+Cana!M47+'Ex'!M45+Bal!M45+Mad!M45+CyL!M45</f>
        <v>5111.091650753682</v>
      </c>
      <c r="N47" s="1">
        <f>Cat!N45+Gal!N45+And!N45+Ast!N45+Cnt!N45+Rio!N45+Mu!N45+Va!N45+Ara!N45+'C-M'!N45+Cana!N47+'Ex'!N45+Bal!N45+Mad!N45+CyL!N45</f>
        <v>4864.496312041831</v>
      </c>
      <c r="O47" s="1"/>
      <c r="P47" s="1"/>
    </row>
    <row r="48" spans="2:16" ht="12.75">
      <c r="B48" s="21" t="s">
        <v>64</v>
      </c>
      <c r="C48" s="1">
        <f>Cat!C46+Gal!C46+And!C46+Ast!C46+Cnt!C46+Rio!C46+Mu!C46+Va!C46+Ara!C46+'C-M'!C46+Cana!C48+'Ex'!C46+Bal!C46+Mad!C46+CyL!C46</f>
        <v>0</v>
      </c>
      <c r="D48" s="1">
        <f>Cat!D46+Gal!D46+And!D46+Ast!D46+Cnt!D46+Rio!D46+Mu!D46+Va!D46+Ara!D46+'C-M'!D46+Cana!D48+'Ex'!D46+Bal!D46+Mad!D46+CyL!D46</f>
        <v>0</v>
      </c>
      <c r="E48" s="1">
        <f>Cat!E46+Gal!E46+And!E46+Ast!E46+Cnt!E46+Rio!E46+Mu!E46+Va!E46+Ara!E46+'C-M'!E46+Cana!E48+'Ex'!E46+Bal!E46+Mad!E46+CyL!E46</f>
        <v>0</v>
      </c>
      <c r="F48" s="1">
        <f>Cat!F46+Gal!F46+And!F46+Ast!F46+Cnt!F46+Rio!F46+Mu!F46+Va!F46+Ara!F46+'C-M'!F46+Cana!F48+'Ex'!F46+Bal!F46+Mad!F46+CyL!F46</f>
        <v>0</v>
      </c>
      <c r="G48" s="1">
        <f>Cat!G46+Gal!G46+And!G46+Ast!G46+Cnt!G46+Rio!G46+Mu!G46+Va!G46+Ara!G46+'C-M'!G46+Cana!G48+'Ex'!G46+Bal!G46+Mad!G46+CyL!G46</f>
        <v>0</v>
      </c>
      <c r="H48" s="1">
        <f>Cat!H46+Gal!H46+And!H46+Ast!H46+Cnt!H46+Rio!H46+Mu!H46+Va!H46+Ara!H46+'C-M'!H46+Cana!H48+'Ex'!H46+Bal!H46+Mad!H46+CyL!H46</f>
        <v>0</v>
      </c>
      <c r="I48" s="1">
        <f>Cat!I46+Gal!I46+And!I46+Ast!I46+Cnt!I46+Rio!I46+Mu!I46+Va!I46+Ara!I46+'C-M'!I46+Cana!I48+'Ex'!I46+Bal!I46+Mad!I46+CyL!I46</f>
        <v>0</v>
      </c>
      <c r="J48" s="1">
        <f>Cat!J46+Gal!J46+And!J46+Ast!J46+Cnt!J46+Rio!J46+Mu!J46+Va!J46+Ara!J46+'C-M'!J46+Cana!J48+'Ex'!J46+Bal!J46+Mad!J46+CyL!J46</f>
        <v>0</v>
      </c>
      <c r="K48" s="1">
        <f>Cat!K46+Gal!K46+And!K46+Ast!K46+Cnt!K46+Rio!K46+Mu!K46+Va!K46+Ara!K46+'C-M'!K46+Cana!K48+'Ex'!K46+Bal!K46+Mad!K46+CyL!K46</f>
        <v>-236.85363</v>
      </c>
      <c r="L48" s="1">
        <f>Cat!L46+Gal!L46+And!L46+Ast!L46+Cnt!L46+Rio!L46+Mu!L46+Va!L46+Ara!L46+'C-M'!L46+Cana!L48+'Ex'!L46+Bal!L46+Mad!L46+CyL!L46</f>
        <v>-375.981452262</v>
      </c>
      <c r="M48" s="1">
        <f>Cat!M46+Gal!M46+And!M46+Ast!M46+Cnt!M46+Rio!M46+Mu!M46+Va!M46+Ara!M46+'C-M'!M46+Cana!M48+'Ex'!M46+Bal!M46+Mad!M46+CyL!M46</f>
        <v>-353.68431413902795</v>
      </c>
      <c r="N48" s="1">
        <f>Cat!N46+Gal!N46+And!N46+Ast!N46+Cnt!N46+Rio!N46+Mu!N46+Va!N46+Ara!N46+'C-M'!N46+Cana!N48+'Ex'!N46+Bal!N46+Mad!N46+CyL!N46</f>
        <v>-339.1830956858631</v>
      </c>
      <c r="O48" s="1"/>
      <c r="P48" s="1"/>
    </row>
    <row r="49" spans="2:16" ht="12.75">
      <c r="B49" s="21" t="s">
        <v>146</v>
      </c>
      <c r="C49" s="1">
        <f>Cat!C47+Gal!C47+And!C47+Ast!C47+Cnt!C47+Rio!C47+Mu!C47+Va!C47+Ara!C47+'C-M'!C47+Cana!C49+'Ex'!C47+Bal!C47+Mad!C47+CyL!C47</f>
        <v>387.00493</v>
      </c>
      <c r="D49" s="1">
        <f>Cat!D47+Gal!D47+And!D47+Ast!D47+Cnt!D47+Rio!D47+Mu!D47+Va!D47+Ara!D47+'C-M'!D47+Cana!D49+'Ex'!D47+Bal!D47+Mad!D47+CyL!D47</f>
        <v>365.40266</v>
      </c>
      <c r="E49" s="1">
        <f>Cat!E47+Gal!E47+And!E47+Ast!E47+Cnt!E47+Rio!E47+Mu!E47+Va!E47+Ara!E47+'C-M'!E47+Cana!E49+'Ex'!E47+Bal!E47+Mad!E47+CyL!E47</f>
        <v>356.81718</v>
      </c>
      <c r="F49" s="1">
        <f>Cat!F47+Gal!F47+And!F47+Ast!F47+Cnt!F47+Rio!F47+Mu!F47+Va!F47+Ara!F47+'C-M'!F47+Cana!F49+'Ex'!F47+Bal!F47+Mad!F47+CyL!F47</f>
        <v>363.6989</v>
      </c>
      <c r="G49" s="1">
        <f>Cat!G47+Gal!G47+And!G47+Ast!G47+Cnt!G47+Rio!G47+Mu!G47+Va!G47+Ara!G47+'C-M'!G47+Cana!G49+'Ex'!G47+Bal!G47+Mad!G47+CyL!G47</f>
        <v>410.10553</v>
      </c>
      <c r="H49" s="1">
        <f>Cat!H47+Gal!H47+And!H47+Ast!H47+Cnt!H47+Rio!H47+Mu!H47+Va!H47+Ara!H47+'C-M'!H47+Cana!H49+'Ex'!H47+Bal!H47+Mad!H47+CyL!H47</f>
        <v>507.1111599999999</v>
      </c>
      <c r="I49" s="1">
        <f>Cat!I47+Gal!I47+And!I47+Ast!I47+Cnt!I47+Rio!I47+Mu!I47+Va!I47+Ara!I47+'C-M'!I47+Cana!I49+'Ex'!I47+Bal!I47+Mad!I47+CyL!I47</f>
        <v>563.3532</v>
      </c>
      <c r="J49" s="1">
        <f>Cat!J47+Gal!J47+And!J47+Ast!J47+Cnt!J47+Rio!J47+Mu!J47+Va!J47+Ara!J47+'C-M'!J47+Cana!J49+'Ex'!J47+Bal!J47+Mad!J47+CyL!J47</f>
        <v>1157.62279</v>
      </c>
      <c r="K49" s="1">
        <f>Cat!K47+Gal!K47+And!K47+Ast!K47+Cnt!K47+Rio!K47+Mu!K47+Va!K47+Ara!K47+'C-M'!K47+Cana!K49+'Ex'!K47+Bal!K47+Mad!K47+CyL!K47</f>
        <v>4.97523</v>
      </c>
      <c r="L49" s="1">
        <f>Cat!L47+Gal!L47+And!L47+Ast!L47+Cnt!L47+Rio!L47+Mu!L47+Va!L47+Ara!L47+'C-M'!L47+Cana!L49+'Ex'!L47+Bal!L47+Mad!L47+CyL!L47</f>
        <v>26.88577126</v>
      </c>
      <c r="M49" s="1">
        <f>Cat!M47+Gal!M47+And!M47+Ast!M47+Cnt!M47+Rio!M47+Mu!M47+Va!M47+Ara!M47+'C-M'!M47+Cana!M49+'Ex'!M47+Bal!M47+Mad!M47+CyL!M47</f>
        <v>22.72563537</v>
      </c>
      <c r="N49" s="1">
        <f>Cat!N47+Gal!N47+And!N47+Ast!N47+Cnt!N47+Rio!N47+Mu!N47+Va!N47+Ara!N47+'C-M'!N47+Cana!N49+'Ex'!N47+Bal!N47+Mad!N47+CyL!N47</f>
        <v>0</v>
      </c>
      <c r="O49" s="1"/>
      <c r="P49" s="1"/>
    </row>
    <row r="50" spans="2:16" ht="12.75">
      <c r="B50" t="s">
        <v>149</v>
      </c>
      <c r="C50" s="1">
        <f>Cat!C48+Gal!C48+And!C48+Ast!C48+Cnt!C48+Rio!C48+Mu!C48+Va!C48+Ara!C48+'C-M'!C48+Cana!C50+'Ex'!C48+Bal!C48+Mad!C48+CyL!C48</f>
        <v>48.5415</v>
      </c>
      <c r="D50" s="1">
        <f>Cat!D48+Gal!D48+And!D48+Ast!D48+Cnt!D48+Rio!D48+Mu!D48+Va!D48+Ara!D48+'C-M'!D48+Cana!D50+'Ex'!D48+Bal!D48+Mad!D48+CyL!D48</f>
        <v>49.85225</v>
      </c>
      <c r="E50" s="1">
        <f>Cat!E48+Gal!E48+And!E48+Ast!E48+Cnt!E48+Rio!E48+Mu!E48+Va!E48+Ara!E48+'C-M'!E48+Cana!E50+'Ex'!E48+Bal!E48+Mad!E48+CyL!E48</f>
        <v>52.05183000000001</v>
      </c>
      <c r="F50" s="1">
        <f>Cat!F48+Gal!F48+And!F48+Ast!F48+Cnt!F48+Rio!F48+Mu!F48+Va!F48+Ara!F48+'C-M'!F48+Cana!F50+'Ex'!F48+Bal!F48+Mad!F48+CyL!F48</f>
        <v>52.12095000000001</v>
      </c>
      <c r="G50" s="1">
        <f>Cat!G48+Gal!G48+And!G48+Ast!G48+Cnt!G48+Rio!G48+Mu!G48+Va!G48+Ara!G48+'C-M'!G48+Cana!G50+'Ex'!G48+Bal!G48+Mad!G48+CyL!G48</f>
        <v>49.77101999999999</v>
      </c>
      <c r="H50" s="1">
        <f>Cat!H48+Gal!H48+And!H48+Ast!H48+Cnt!H48+Rio!H48+Mu!H48+Va!H48+Ara!H48+'C-M'!H48+Cana!H50+'Ex'!H48+Bal!H48+Mad!H48+CyL!H48</f>
        <v>47.60371</v>
      </c>
      <c r="I50" s="1">
        <f>Cat!I48+Gal!I48+And!I48+Ast!I48+Cnt!I48+Rio!I48+Mu!I48+Va!I48+Ara!I48+'C-M'!I48+Cana!I50+'Ex'!I48+Bal!I48+Mad!I48+CyL!I48</f>
        <v>53.83701000000001</v>
      </c>
      <c r="J50" s="1">
        <f>Cat!J48+Gal!J48+And!J48+Ast!J48+Cnt!J48+Rio!J48+Mu!J48+Va!J48+Ara!J48+'C-M'!J48+Cana!J50+'Ex'!J48+Bal!J48+Mad!J48+CyL!J48</f>
        <v>51.28861</v>
      </c>
      <c r="K50" s="1">
        <f>Cat!K48+Gal!K48+And!K48+Ast!K48+Cnt!K48+Rio!K48+Mu!K48+Va!K48+Ara!K48+'C-M'!K48+Cana!K50+'Ex'!K48+Bal!K48+Mad!K48+CyL!K48</f>
        <v>0</v>
      </c>
      <c r="L50" s="1">
        <f>Cat!L48+Gal!L48+And!L48+Ast!L48+Cnt!L48+Rio!L48+Mu!L48+Va!L48+Ara!L48+'C-M'!L48+Cana!L50+'Ex'!L48+Bal!L48+Mad!L48+CyL!L48</f>
        <v>0</v>
      </c>
      <c r="M50" s="1">
        <f>Cat!M48+Gal!M48+And!M48+Ast!M48+Cnt!M48+Rio!M48+Mu!M48+Va!M48+Ara!M48+'C-M'!M48+Cana!M50+'Ex'!M48+Bal!M48+Mad!M48+CyL!M48</f>
        <v>0</v>
      </c>
      <c r="N50" s="1">
        <f>Cat!N48+Gal!N48+And!N48+Ast!N48+Cnt!N48+Rio!N48+Mu!N48+Va!N48+Ara!N48+'C-M'!N48+Cana!N50+'Ex'!N48+Bal!N48+Mad!N48+CyL!N48</f>
        <v>0</v>
      </c>
      <c r="O50" s="1"/>
      <c r="P50" s="1"/>
    </row>
    <row r="51" spans="2:16" ht="12.75">
      <c r="B51" s="21"/>
      <c r="M51" s="1"/>
      <c r="N51" s="1"/>
      <c r="O51" s="1"/>
      <c r="P51" s="1"/>
    </row>
    <row r="52" spans="2:16" ht="12.75">
      <c r="B52" s="3" t="s">
        <v>55</v>
      </c>
      <c r="M52" s="1"/>
      <c r="N52" s="1"/>
      <c r="O52" s="1"/>
      <c r="P52" s="1"/>
    </row>
    <row r="53" spans="2:16" ht="12.75">
      <c r="B53" t="s">
        <v>56</v>
      </c>
      <c r="C53" s="1">
        <f>Cat!C51+Gal!C51+And!C51+Ast!C51+Cnt!C51+Rio!C51+Mu!C51+Va!C51+Ara!C51+'C-M'!C51+Cana!C53+'Ex'!C51+Bal!C51+Mad!C51+CyL!C51</f>
        <v>14498.006000000001</v>
      </c>
      <c r="D53" s="1">
        <f>Cat!D51+Gal!D51+And!D51+Ast!D51+Cnt!D51+Rio!D51+Mu!D51+Va!D51+Ara!D51+'C-M'!D51+Cana!D53+'Ex'!D51+Bal!D51+Mad!D51+CyL!D51</f>
        <v>15422.263999999997</v>
      </c>
      <c r="E53" s="1">
        <f>Cat!E51+Gal!E51+And!E51+Ast!E51+Cnt!E51+Rio!E51+Mu!E51+Va!E51+Ara!E51+'C-M'!E51+Cana!E53+'Ex'!E51+Bal!E51+Mad!E51+CyL!E51</f>
        <v>16903.47925</v>
      </c>
      <c r="F53" s="1">
        <f>Cat!F51+Gal!F51+And!F51+Ast!F51+Cnt!F51+Rio!F51+Mu!F51+Va!F51+Ara!F51+'C-M'!F51+Cana!F53+'Ex'!F51+Bal!F51+Mad!F51+CyL!F51</f>
        <v>19218.768289999996</v>
      </c>
      <c r="G53" s="1">
        <f>Cat!G51+Gal!G51+And!G51+Ast!G51+Cnt!G51+Rio!G51+Mu!G51+Va!G51+Ara!G51+'C-M'!G51+Cana!G53+'Ex'!G51+Bal!G51+Mad!G51+CyL!G51</f>
        <v>22632.077650000003</v>
      </c>
      <c r="H53" s="1">
        <f>Cat!H51+Gal!H51+And!H51+Ast!H51+Cnt!H51+Rio!H51+Mu!H51+Va!H51+Ara!H51+'C-M'!H51+Cana!H53+'Ex'!H51+Bal!H51+Mad!H51+CyL!H51</f>
        <v>24233.47197</v>
      </c>
      <c r="I53" s="1">
        <f>Cat!I51+Gal!I51+And!I51+Ast!I51+Cnt!I51+Rio!I51+Mu!I51+Va!I51+Ara!I51+'C-M'!I51+Cana!I53+'Ex'!I51+Bal!I51+Mad!I51+CyL!I51</f>
        <v>25374.924440000003</v>
      </c>
      <c r="J53" s="1">
        <f>Cat!J51+Gal!J51+And!J51+Ast!J51+Cnt!J51+Rio!J51+Mu!J51+Va!J51+Ara!J51+'C-M'!J51+Cana!J53+'Ex'!J51+Bal!J51+Mad!J51+CyL!J51</f>
        <v>24707.71563</v>
      </c>
      <c r="K53" s="1">
        <f>Cat!K51+Gal!K51+And!K51+Ast!K51+Cnt!K51+Rio!K51+Mu!K51+Va!K51+Ara!K51+'C-M'!K51+Cana!K53+'Ex'!K51+Bal!K51+Mad!K51+CyL!K51</f>
        <v>35709.52942</v>
      </c>
      <c r="L53" s="1">
        <f>Cat!L51+Gal!L51+And!L51+Ast!L51+Cnt!L51+Rio!L51+Mu!L51+Va!L51+Ara!L51+'C-M'!L51+Cana!L53+'Ex'!L51+Bal!L51+Mad!L51+CyL!L51</f>
        <v>34740.3382</v>
      </c>
      <c r="M53" s="1">
        <f>Cat!M51+Gal!M51+And!M51+Ast!M51+Cnt!M51+Rio!M51+Mu!M51+Va!M51+Ara!M51+'C-M'!M51+Cana!M53+'Ex'!M51+Bal!M51+Mad!M51+CyL!M51</f>
        <v>34977.6444068</v>
      </c>
      <c r="N53" s="1">
        <f>Cat!N51+Gal!N51+And!N51+Ast!N51+Cnt!N51+Rio!N51+Mu!N51+Va!N51+Ara!N51+'C-M'!N51+Cana!N53+'Ex'!N51+Bal!N51+Mad!N51+CyL!N51</f>
        <v>33008.691002210006</v>
      </c>
      <c r="O53" s="1"/>
      <c r="P53" s="1"/>
    </row>
    <row r="54" spans="2:16" ht="12.75">
      <c r="B54" t="s">
        <v>57</v>
      </c>
      <c r="C54" s="1">
        <f>Cat!C52+Gal!C52+And!C52+Ast!C52+Cnt!C52+Rio!C52+Mu!C52+Va!C52+Ara!C52+'C-M'!C52+Cana!C54+'Ex'!C52+Bal!C52+Mad!C52+CyL!C52</f>
        <v>1405.3670000000002</v>
      </c>
      <c r="D54" s="1">
        <f>Cat!D52+Gal!D52+And!D52+Ast!D52+Cnt!D52+Rio!D52+Mu!D52+Va!D52+Ara!D52+'C-M'!D52+Cana!D54+'Ex'!D52+Bal!D52+Mad!D52+CyL!D52</f>
        <v>1627.017</v>
      </c>
      <c r="E54" s="1">
        <f>Cat!E52+Gal!E52+And!E52+Ast!E52+Cnt!E52+Rio!E52+Mu!E52+Va!E52+Ara!E52+'C-M'!E52+Cana!E54+'Ex'!E52+Bal!E52+Mad!E52+CyL!E52</f>
        <v>1889.618</v>
      </c>
      <c r="F54" s="1">
        <f>Cat!F52+Gal!F52+And!F52+Ast!F52+Cnt!F52+Rio!F52+Mu!F52+Va!F52+Ara!F52+'C-M'!F52+Cana!F54+'Ex'!F52+Bal!F52+Mad!F52+CyL!F52</f>
        <v>2265.608</v>
      </c>
      <c r="G54" s="1">
        <f>Cat!G52+Gal!G52+And!G52+Ast!G52+Cnt!G52+Rio!G52+Mu!G52+Va!G52+Ara!G52+'C-M'!G52+Cana!G54+'Ex'!G52+Bal!G52+Mad!G52+CyL!G52</f>
        <v>2565.52</v>
      </c>
      <c r="H54" s="1">
        <f>Cat!H52+Gal!H52+And!H52+Ast!H52+Cnt!H52+Rio!H52+Mu!H52+Va!H52+Ara!H52+'C-M'!H52+Cana!H54+'Ex'!H52+Bal!H52+Mad!H52+CyL!H52</f>
        <v>2745.7230000000004</v>
      </c>
      <c r="I54" s="1">
        <f>Cat!I52+Gal!I52+And!I52+Ast!I52+Cnt!I52+Rio!I52+Mu!I52+Va!I52+Ara!I52+'C-M'!I52+Cana!I54+'Ex'!I52+Bal!I52+Mad!I52+CyL!I52</f>
        <v>2730.4809999999998</v>
      </c>
      <c r="J54" s="1">
        <f>Cat!J52+Gal!J52+And!J52+Ast!J52+Cnt!J52+Rio!J52+Mu!J52+Va!J52+Ara!J52+'C-M'!J52+Cana!J54+'Ex'!J52+Bal!J52+Mad!J52+CyL!J52</f>
        <v>2470.7500000000005</v>
      </c>
      <c r="K54" s="1">
        <f>Cat!K52+Gal!K52+And!K52+Ast!K52+Cnt!K52+Rio!K52+Mu!K52+Va!K52+Ara!K52+'C-M'!K52+Cana!K54+'Ex'!K52+Bal!K52+Mad!K52+CyL!K52</f>
        <v>2470.7500000000005</v>
      </c>
      <c r="L54" s="1">
        <f>Cat!L52+Gal!L52+And!L52+Ast!L52+Cnt!L52+Rio!L52+Mu!L52+Va!L52+Ara!L52+'C-M'!L52+Cana!L54+'Ex'!L52+Bal!L52+Mad!L52+CyL!L52</f>
        <v>2211.14</v>
      </c>
      <c r="M54" s="1">
        <f>Cat!M52+Gal!M52+And!M52+Ast!M52+Cnt!M52+Rio!M52+Mu!M52+Va!M52+Ara!M52+'C-M'!M52+Cana!M54+'Ex'!M52+Bal!M52+Mad!M52+CyL!M52</f>
        <v>1964.4930000000002</v>
      </c>
      <c r="N54" s="1">
        <f>Cat!N52+Gal!N52+And!N52+Ast!N52+Cnt!N52+Rio!N52+Mu!N52+Va!N52+Ara!N52+'C-M'!N52+Cana!N54+'Ex'!N52+Bal!N52+Mad!N52+CyL!N52</f>
        <v>2042.7090000000003</v>
      </c>
      <c r="O54" s="1"/>
      <c r="P54" s="1"/>
    </row>
    <row r="55" spans="2:16" ht="12.75">
      <c r="B55" t="s">
        <v>58</v>
      </c>
      <c r="C55" s="1">
        <f>Cat!C53+Gal!C53+And!C53+Ast!C53+Cnt!C53+Rio!C53+Mu!C53+Va!C53+Ara!C53+'C-M'!C53+Cana!C55+'Ex'!C53+Bal!C53+Mad!C53+CyL!C53</f>
        <v>7554.844000000001</v>
      </c>
      <c r="D55" s="1">
        <f>Cat!D53+Gal!D53+And!D53+Ast!D53+Cnt!D53+Rio!D53+Mu!D53+Va!D53+Ara!D53+'C-M'!D53+Cana!D55+'Ex'!D53+Bal!D53+Mad!D53+CyL!D53</f>
        <v>9820.062</v>
      </c>
      <c r="E55" s="1">
        <f>Cat!E53+Gal!E53+And!E53+Ast!E53+Cnt!E53+Rio!E53+Mu!E53+Va!E53+Ara!E53+'C-M'!E53+Cana!E55+'Ex'!E53+Bal!E53+Mad!E53+CyL!E53</f>
        <v>12457.121000000001</v>
      </c>
      <c r="F55" s="1">
        <f>Cat!F53+Gal!F53+And!F53+Ast!F53+Cnt!F53+Rio!F53+Mu!F53+Va!F53+Ara!F53+'C-M'!F53+Cana!F55+'Ex'!F53+Bal!F53+Mad!F53+CyL!F53</f>
        <v>15055.175</v>
      </c>
      <c r="G55" s="1">
        <f>Cat!G53+Gal!G53+And!G53+Ast!G53+Cnt!G53+Rio!G53+Mu!G53+Va!G53+Ara!G53+'C-M'!G53+Cana!G55+'Ex'!G53+Bal!G53+Mad!G53+CyL!G53</f>
        <v>18158.918</v>
      </c>
      <c r="H55" s="1">
        <f>Cat!H53+Gal!H53+And!H53+Ast!H53+Cnt!H53+Rio!H53+Mu!H53+Va!H53+Ara!H53+'C-M'!H53+Cana!H55+'Ex'!H53+Bal!H53+Mad!H53+CyL!H53</f>
        <v>16445.888</v>
      </c>
      <c r="I55" s="1">
        <f>Cat!I53+Gal!I53+And!I53+Ast!I53+Cnt!I53+Rio!I53+Mu!I53+Va!I53+Ara!I53+'C-M'!I53+Cana!I55+'Ex'!I53+Bal!I53+Mad!I53+CyL!I53</f>
        <v>9534.846</v>
      </c>
      <c r="J55" s="1">
        <f>Cat!J53+Gal!J53+And!J53+Ast!J53+Cnt!J53+Rio!J53+Mu!J53+Va!J53+Ara!J53+'C-M'!J53+Cana!J55+'Ex'!J53+Bal!J53+Mad!J53+CyL!J53</f>
        <v>7592.877</v>
      </c>
      <c r="K55" s="1">
        <f>Cat!K53+Gal!K53+And!K53+Ast!K53+Cnt!K53+Rio!K53+Mu!K53+Va!K53+Ara!K53+'C-M'!K53+Cana!K55+'Ex'!K53+Bal!K53+Mad!K53+CyL!K53</f>
        <v>7592.877</v>
      </c>
      <c r="L55" s="1">
        <f>Cat!L53+Gal!L53+And!L53+Ast!L53+Cnt!L53+Rio!L53+Mu!L53+Va!L53+Ara!L53+'C-M'!L53+Cana!L55+'Ex'!L53+Bal!L53+Mad!L53+CyL!L53</f>
        <v>7244.499000000002</v>
      </c>
      <c r="M55" s="1">
        <f>Cat!M53+Gal!M53+And!M53+Ast!M53+Cnt!M53+Rio!M53+Mu!M53+Va!M53+Ara!M53+'C-M'!M53+Cana!M55+'Ex'!M53+Bal!M53+Mad!M53+CyL!M53</f>
        <v>5860.845</v>
      </c>
      <c r="N55" s="1">
        <f>Cat!N53+Gal!N53+And!N53+Ast!N53+Cnt!N53+Rio!N53+Mu!N53+Va!N53+Ara!N53+'C-M'!N53+Cana!N55+'Ex'!N53+Bal!N53+Mad!N53+CyL!N53</f>
        <v>5190.553</v>
      </c>
      <c r="O55" s="1"/>
      <c r="P55" s="1"/>
    </row>
    <row r="56" spans="2:16" ht="12.75">
      <c r="B56" t="s">
        <v>70</v>
      </c>
      <c r="C56" s="1">
        <f>Cat!C54+Gal!C54+And!C54+Ast!C54+Cnt!C54+Rio!C54+Mu!C54+Va!C54+Ara!C54+'C-M'!C54+Cana!C56+'Ex'!C54+Bal!C54+Mad!C54+CyL!C54</f>
        <v>752.97750549</v>
      </c>
      <c r="D56" s="1">
        <f>Cat!D54+Gal!D54+And!D54+Ast!D54+Cnt!D54+Rio!D54+Mu!D54+Va!D54+Ara!D54+'C-M'!D54+Cana!D56+'Ex'!D54+Bal!D54+Mad!D54+CyL!D54</f>
        <v>851.4780000000001</v>
      </c>
      <c r="E56" s="1">
        <f>Cat!E54+Gal!E54+And!E54+Ast!E54+Cnt!E54+Rio!E54+Mu!E54+Va!E54+Ara!E54+'C-M'!E54+Cana!E56+'Ex'!E54+Bal!E54+Mad!E54+CyL!E54</f>
        <v>1000.6213399999999</v>
      </c>
      <c r="F56" s="1">
        <f>Cat!F54+Gal!F54+And!F54+Ast!F54+Cnt!F54+Rio!F54+Mu!F54+Va!F54+Ara!F54+'C-M'!F54+Cana!F56+'Ex'!F54+Bal!F54+Mad!F54+CyL!F54</f>
        <v>1112.46681</v>
      </c>
      <c r="G56" s="1">
        <f>Cat!G54+Gal!G54+And!G54+Ast!G54+Cnt!G54+Rio!G54+Mu!G54+Va!G54+Ara!G54+'C-M'!G54+Cana!G56+'Ex'!G54+Bal!G54+Mad!G54+CyL!G54</f>
        <v>1251.4434800000001</v>
      </c>
      <c r="H56" s="1">
        <f>Cat!H54+Gal!H54+And!H54+Ast!H54+Cnt!H54+Rio!H54+Mu!H54+Va!H54+Ara!H54+'C-M'!H54+Cana!H56+'Ex'!H54+Bal!H54+Mad!H54+CyL!H54</f>
        <v>1283.1834000000001</v>
      </c>
      <c r="I56" s="1">
        <f>Cat!I54+Gal!I54+And!I54+Ast!I54+Cnt!I54+Rio!I54+Mu!I54+Va!I54+Ara!I54+'C-M'!I54+Cana!I56+'Ex'!I54+Bal!I54+Mad!I54+CyL!I54</f>
        <v>1225.4075699999999</v>
      </c>
      <c r="J56" s="1">
        <f>Cat!J54+Gal!J54+And!J54+Ast!J54+Cnt!J54+Rio!J54+Mu!J54+Va!J54+Ara!J54+'C-M'!J54+Cana!J56+'Ex'!J54+Bal!J54+Mad!J54+CyL!J54</f>
        <v>1161.8070000000002</v>
      </c>
      <c r="K56" s="1">
        <f>Cat!K54+Gal!K54+And!K54+Ast!K54+Cnt!K54+Rio!K54+Mu!K54+Va!K54+Ara!K54+'C-M'!K54+Cana!K56+'Ex'!K54+Bal!K54+Mad!K54+CyL!K54</f>
        <v>1161.8070000000002</v>
      </c>
      <c r="L56" s="1">
        <f>Cat!L54+Gal!L54+And!L54+Ast!L54+Cnt!L54+Rio!L54+Mu!L54+Va!L54+Ara!L54+'C-M'!L54+Cana!L56+'Ex'!L54+Bal!L54+Mad!L54+CyL!L54</f>
        <v>1166.69955676</v>
      </c>
      <c r="M56" s="1">
        <f>Cat!M54+Gal!M54+And!M54+Ast!M54+Cnt!M54+Rio!M54+Mu!M54+Va!M54+Ara!M54+'C-M'!M54+Cana!M56+'Ex'!M54+Bal!M54+Mad!M54+CyL!M54</f>
        <v>1243.45154546</v>
      </c>
      <c r="N56" s="1">
        <f>Cat!N54+Gal!N54+And!N54+Ast!N54+Cnt!N54+Rio!N54+Mu!N54+Va!N54+Ara!N54+'C-M'!N54+Cana!N56+'Ex'!N54+Bal!N54+Mad!N54+CyL!N54</f>
        <v>1422.84796855</v>
      </c>
      <c r="O56" s="1"/>
      <c r="P56" s="1"/>
    </row>
    <row r="57" spans="2:16" ht="12.75">
      <c r="B57" t="s">
        <v>52</v>
      </c>
      <c r="C57" s="1">
        <f>Cat!C55+Gal!C55+And!C55+Ast!C55+Cnt!C55+Rio!C55+Mu!C55+Va!C55+Ara!C55+'C-M'!C55+Cana!C57+'Ex'!C55+Bal!C55+Mad!C55+CyL!C55</f>
        <v>1612.7920000000001</v>
      </c>
      <c r="D57" s="1">
        <f>Cat!D55+Gal!D55+And!D55+Ast!D55+Cnt!D55+Rio!D55+Mu!D55+Va!D55+Ara!D55+'C-M'!D55+Cana!D57+'Ex'!D55+Bal!D55+Mad!D55+CyL!D55</f>
        <v>1673.542</v>
      </c>
      <c r="E57" s="1">
        <f>Cat!E55+Gal!E55+And!E55+Ast!E55+Cnt!E55+Rio!E55+Mu!E55+Va!E55+Ara!E55+'C-M'!E55+Cana!E57+'Ex'!E55+Bal!E55+Mad!E55+CyL!E55</f>
        <v>1784.345</v>
      </c>
      <c r="F57" s="1">
        <f>Cat!F55+Gal!F55+And!F55+Ast!F55+Cnt!F55+Rio!F55+Mu!F55+Va!F55+Ara!F55+'C-M'!F55+Cana!F57+'Ex'!F55+Bal!F55+Mad!F55+CyL!F55</f>
        <v>1799.045</v>
      </c>
      <c r="G57" s="1">
        <f>Cat!G55+Gal!G55+And!G55+Ast!G55+Cnt!G55+Rio!G55+Mu!G55+Va!G55+Ara!G55+'C-M'!G55+Cana!G57+'Ex'!G55+Bal!G55+Mad!G55+CyL!G55</f>
        <v>1789.5609999999997</v>
      </c>
      <c r="H57" s="1">
        <f>Cat!H55+Gal!H55+And!H55+Ast!H55+Cnt!H55+Rio!H55+Mu!H55+Va!H55+Ara!H55+'C-M'!H55+Cana!H57+'Ex'!H55+Bal!H55+Mad!H55+CyL!H55</f>
        <v>1873.6239999999996</v>
      </c>
      <c r="I57" s="1">
        <f>Cat!I55+Gal!I55+And!I55+Ast!I55+Cnt!I55+Rio!I55+Mu!I55+Va!I55+Ara!I55+'C-M'!I55+Cana!I57+'Ex'!I55+Bal!I55+Mad!I55+CyL!I55</f>
        <v>1735.8940000000002</v>
      </c>
      <c r="J57" s="1">
        <f>Cat!J55+Gal!J55+And!J55+Ast!J55+Cnt!J55+Rio!J55+Mu!J55+Va!J55+Ara!J55+'C-M'!J55+Cana!J57+'Ex'!J55+Bal!J55+Mad!J55+CyL!J55</f>
        <v>1581.129</v>
      </c>
      <c r="K57" s="1">
        <f>Cat!K55+Gal!K55+And!K55+Ast!K55+Cnt!K55+Rio!K55+Mu!K55+Va!K55+Ara!K55+'C-M'!K55+Cana!K57+'Ex'!K55+Bal!K55+Mad!K55+CyL!K55</f>
        <v>1581.129</v>
      </c>
      <c r="L57" s="1">
        <f>Cat!L55+Gal!L55+And!L55+Ast!L55+Cnt!L55+Rio!L55+Mu!L55+Va!L55+Ara!L55+'C-M'!L55+Cana!L57+'Ex'!L55+Bal!L55+Mad!L55+CyL!L55</f>
        <v>1504.4169999999997</v>
      </c>
      <c r="M57" s="1">
        <f>Cat!M55+Gal!M55+And!M55+Ast!M55+Cnt!M55+Rio!M55+Mu!M55+Va!M55+Ara!M55+'C-M'!M55+Cana!M57+'Ex'!M55+Bal!M55+Mad!M55+CyL!M55</f>
        <v>1238.2900000000002</v>
      </c>
      <c r="N57" s="1">
        <f>Cat!N55+Gal!N55+And!N55+Ast!N55+Cnt!N55+Rio!N55+Mu!N55+Va!N55+Ara!N55+'C-M'!N55+Cana!N57+'Ex'!N55+Bal!N55+Mad!N55+CyL!N55</f>
        <v>1090.151</v>
      </c>
      <c r="O57" s="1"/>
      <c r="P57" s="1"/>
    </row>
    <row r="58" spans="2:16" ht="12.75">
      <c r="B58" s="16" t="s">
        <v>72</v>
      </c>
      <c r="C58" s="1">
        <f>Cat!C56+Gal!C56+And!C56+Ast!C56+Cnt!C56+Rio!C56+Mu!C56+Va!C56+Ara!C56+'C-M'!C56+Cana!C58+'Ex'!C56+Bal!C56+Mad!C56+CyL!C56</f>
        <v>1188.91811594</v>
      </c>
      <c r="D58" s="1">
        <f>Cat!D56+Gal!D56+And!D56+Ast!D56+Cnt!D56+Rio!D56+Mu!D56+Va!D56+Ara!D56+'C-M'!D56+Cana!D58+'Ex'!D56+Bal!D56+Mad!D56+CyL!D56</f>
        <v>1300.1740000000002</v>
      </c>
      <c r="E58" s="1">
        <f>Cat!E56+Gal!E56+And!E56+Ast!E56+Cnt!E56+Rio!E56+Mu!E56+Va!E56+Ara!E56+'C-M'!E56+Cana!E58+'Ex'!E56+Bal!E56+Mad!E56+CyL!E56</f>
        <v>1471.265</v>
      </c>
      <c r="F58" s="1">
        <f>Cat!F56+Gal!F56+And!F56+Ast!F56+Cnt!F56+Rio!F56+Mu!F56+Va!F56+Ara!F56+'C-M'!F56+Cana!F58+'Ex'!F56+Bal!F56+Mad!F56+CyL!F56</f>
        <v>1706.0928299999998</v>
      </c>
      <c r="G58" s="1">
        <f>Cat!G56+Gal!G56+And!G56+Ast!G56+Cnt!G56+Rio!G56+Mu!G56+Va!G56+Ara!G56+'C-M'!G56+Cana!G58+'Ex'!G56+Bal!G56+Mad!G56+CyL!G56</f>
        <v>1918.25101</v>
      </c>
      <c r="H58" s="1">
        <f>Cat!H56+Gal!H56+And!H56+Ast!H56+Cnt!H56+Rio!H56+Mu!H56+Va!H56+Ara!H56+'C-M'!H56+Cana!H58+'Ex'!H56+Bal!H56+Mad!H56+CyL!H56</f>
        <v>1983.56839</v>
      </c>
      <c r="I58" s="1">
        <f>Cat!I56+Gal!I56+And!I56+Ast!I56+Cnt!I56+Rio!I56+Mu!I56+Va!I56+Ara!I56+'C-M'!I56+Cana!I58+'Ex'!I56+Bal!I56+Mad!I56+CyL!I56</f>
        <v>1151.3978699999998</v>
      </c>
      <c r="J58" s="1">
        <f>Cat!J56+Gal!J56+And!J56+Ast!J56+Cnt!J56+Rio!J56+Mu!J56+Va!J56+Ara!J56+'C-M'!J56+Cana!J58+'Ex'!J56+Bal!J56+Mad!J56+CyL!J56</f>
        <v>740.21375</v>
      </c>
      <c r="K58" s="1">
        <f>Cat!K56+Gal!K56+And!K56+Ast!K56+Cnt!K56+Rio!K56+Mu!K56+Va!K56+Ara!K56+'C-M'!K56+Cana!K58+'Ex'!K56+Bal!K56+Mad!K56+CyL!K56</f>
        <v>740.21375</v>
      </c>
      <c r="L58" s="1">
        <f>Cat!L56+Gal!L56+And!L56+Ast!L56+Cnt!L56+Rio!L56+Mu!L56+Va!L56+Ara!L56+'C-M'!L56+Cana!L58+'Ex'!L56+Bal!L56+Mad!L56+CyL!L56</f>
        <v>672.1088120599999</v>
      </c>
      <c r="M58" s="1">
        <f>Cat!M56+Gal!M56+And!M56+Ast!M56+Cnt!M56+Rio!M56+Mu!M56+Va!M56+Ara!M56+'C-M'!M56+Cana!M58+'Ex'!M56+Bal!M56+Mad!M56+CyL!M56</f>
        <v>507.63064517</v>
      </c>
      <c r="N58" s="1">
        <f>Cat!N56+Gal!N56+And!N56+Ast!N56+Cnt!N56+Rio!N56+Mu!N56+Va!N56+Ara!N56+'C-M'!N56+Cana!N58+'Ex'!N56+Bal!N56+Mad!N56+CyL!N56</f>
        <v>390.76186303000003</v>
      </c>
      <c r="O58" s="1"/>
      <c r="P58" s="1"/>
    </row>
    <row r="59" spans="2:16" ht="12.75">
      <c r="B59" s="16"/>
      <c r="M59" s="1"/>
      <c r="N59" s="1"/>
      <c r="O59" s="1"/>
      <c r="P59" s="1"/>
    </row>
    <row r="60" spans="2:16" ht="12.75">
      <c r="B60" s="3" t="s">
        <v>0</v>
      </c>
      <c r="C60" s="4">
        <f>Cat!C58+Gal!C58+And!C58+Ast!C58+Cnt!C58+Rio!C58+Mu!C58+Va!C58+Ara!C58+'C-M'!C58+Cana!C60+'Ex'!C58+Bal!C58+Mad!C58+CyL!C58</f>
        <v>8470.971</v>
      </c>
      <c r="D60" s="4">
        <f>Cat!D58+Gal!D58+And!D58+Ast!D58+Cnt!D58+Rio!D58+Mu!D58+Va!D58+Ara!D58+'C-M'!D58+Cana!D60+'Ex'!D58+Bal!D58+Mad!D58+CyL!D58</f>
        <v>9045.241</v>
      </c>
      <c r="E60" s="4">
        <f>Cat!E58+Gal!E58+And!E58+Ast!E58+Cnt!E58+Rio!E58+Mu!E58+Va!E58+Ara!E58+'C-M'!E58+Cana!E60+'Ex'!E58+Bal!E58+Mad!E58+CyL!E58</f>
        <v>9305.9722</v>
      </c>
      <c r="F60" s="4">
        <f>Cat!F58+Gal!F58+And!F58+Ast!F58+Cnt!F58+Rio!F58+Mu!F58+Va!F58+Ara!F58+'C-M'!F58+Cana!F60+'Ex'!F58+Bal!F58+Mad!F58+CyL!F58</f>
        <v>10517.33076</v>
      </c>
      <c r="G60" s="4">
        <f>Cat!G58+Gal!G58+And!G58+Ast!G58+Cnt!G58+Rio!G58+Mu!G58+Va!G58+Ara!G58+'C-M'!G58+Cana!G60+'Ex'!G58+Bal!G58+Mad!G58+CyL!G58</f>
        <v>11841.869259999998</v>
      </c>
      <c r="H60" s="4">
        <f>Cat!H58+Gal!H58+And!H58+Ast!H58+Cnt!H58+Rio!H58+Mu!H58+Va!H58+Ara!H58+'C-M'!H58+Cana!H60+'Ex'!H58+Bal!H58+Mad!H58+CyL!H58</f>
        <v>12720.670030000001</v>
      </c>
      <c r="I60" s="4">
        <f>Cat!I58+Gal!I58+And!I58+Ast!I58+Cnt!I58+Rio!I58+Mu!I58+Va!I58+Ara!I58+'C-M'!I58+Cana!I60+'Ex'!I58+Bal!I58+Mad!I58+CyL!I58</f>
        <v>10559.53161</v>
      </c>
      <c r="J60" s="4">
        <f>Cat!J58+Gal!J58+And!J58+Ast!J58+Cnt!J58+Rio!J58+Mu!J58+Va!J58+Ara!J58+'C-M'!J58+Cana!J60+'Ex'!J58+Bal!J58+Mad!J58+CyL!J58</f>
        <v>7471.422490000001</v>
      </c>
      <c r="K60" s="4">
        <f>Cat!K58+Gal!K58+And!K58+Ast!K58+Cnt!K58+Rio!K58+Mu!K58+Va!K58+Ara!K58+'C-M'!K58+Cana!K60+'Ex'!K58+Bal!K58+Mad!K58+CyL!K58</f>
        <v>10745.41296</v>
      </c>
      <c r="L60" s="4">
        <f>Cat!L58+Gal!L58+And!L58+Ast!L58+Cnt!L58+Rio!L58+Mu!L58+Va!L58+Ara!L58+'C-M'!L58+Cana!L60+'Ex'!L58+Bal!L58+Mad!L58+CyL!L58</f>
        <v>13974.46128</v>
      </c>
      <c r="M60" s="4">
        <f>Cat!M58+Gal!M58+And!M58+Ast!M58+Cnt!M58+Rio!M58+Mu!M58+Va!M58+Ara!M58+'C-M'!M58+Cana!M60+'Ex'!M58+Bal!M58+Mad!M58+CyL!M58</f>
        <v>13531.08814547774</v>
      </c>
      <c r="N60" s="4">
        <f>Cat!N58+Gal!N58+And!N58+Ast!N58+Cnt!N58+Rio!N58+Mu!N58+Va!N58+Ara!N58+'C-M'!N58+Cana!N60+'Ex'!N58+Bal!N58+Mad!N58+CyL!N58</f>
        <v>13045.373792155027</v>
      </c>
      <c r="O60" s="1"/>
      <c r="P60" s="1"/>
    </row>
    <row r="61" spans="13:16" ht="12.75">
      <c r="M61" s="1"/>
      <c r="N61" s="1"/>
      <c r="O61" s="1"/>
      <c r="P61" s="1"/>
    </row>
    <row r="62" spans="2:16" ht="12.75">
      <c r="B62" s="7" t="s">
        <v>1</v>
      </c>
      <c r="M62" s="1"/>
      <c r="N62" s="1"/>
      <c r="O62" s="1"/>
      <c r="P62" s="1"/>
    </row>
    <row r="63" spans="2:16" ht="12.75">
      <c r="B63" t="s">
        <v>143</v>
      </c>
      <c r="C63" s="1">
        <f>Cat!C61+Gal!C61+And!C61+Ast!C61+Cnt!C61+Rio!C61+Mu!C61+Va!C61+Ara!C61+'C-M'!C61+Cana!C63+'Ex'!C61+Bal!C61+Mad!C61+CyL!C61</f>
        <v>669643.7795882211</v>
      </c>
      <c r="D63" s="1">
        <f>Cat!D61+Gal!D61+And!D61+Ast!D61+Cnt!D61+Rio!D61+Mu!D61+Va!D61+Ara!D61+'C-M'!D61+Cana!D63+'Ex'!D61+Bal!D61+Mad!D61+CyL!D61</f>
        <v>719620.4096851747</v>
      </c>
      <c r="E63" s="1">
        <f>Cat!E61+Gal!E61+And!E61+Ast!E61+Cnt!E61+Rio!E61+Mu!E61+Va!E61+Ara!E61+'C-M'!E61+Cana!E63+'Ex'!E61+Bal!E61+Mad!E61+CyL!E61</f>
        <v>773152.0118073542</v>
      </c>
      <c r="F63" s="1">
        <f>Cat!F61+Gal!F61+And!F61+Ast!F61+Cnt!F61+Rio!F61+Mu!F61+Va!F61+Ara!F61+'C-M'!F61+Cana!F63+'Ex'!F61+Bal!F61+Mad!F61+CyL!F61</f>
        <v>835393.5921176879</v>
      </c>
      <c r="G63" s="1">
        <f>Cat!G61+Gal!G61+And!G61+Ast!G61+Cnt!G61+Rio!G61+Mu!G61+Va!G61+Ara!G61+'C-M'!G61+Cana!G63+'Ex'!G61+Bal!G61+Mad!G61+CyL!G61</f>
        <v>904794.1707540678</v>
      </c>
      <c r="H63" s="1">
        <f>Cat!H61+Gal!H61+And!H61+Ast!H61+Cnt!H61+Rio!H61+Mu!H61+Va!H61+Ara!H61+'C-M'!H61+Cana!H63+'Ex'!H61+Bal!H61+Mad!H61+CyL!H61</f>
        <v>968556.7584629562</v>
      </c>
      <c r="I63" s="1">
        <f>Cat!I61+Gal!I61+And!I61+Ast!I61+Cnt!I61+Rio!I61+Mu!I61+Va!I61+Ara!I61+'C-M'!I61+Cana!I63+'Ex'!I61+Bal!I61+Mad!I61+CyL!I61</f>
        <v>999658.1880000008</v>
      </c>
      <c r="J63" s="1">
        <f>Cat!J61+Gal!J61+And!J61+Ast!J61+Cnt!J61+Rio!J61+Mu!J61+Va!J61+Ara!J61+'C-M'!J61+Cana!J63+'Ex'!J61+Bal!J61+Mad!J61+CyL!J61</f>
        <v>963402.651</v>
      </c>
      <c r="K63" s="1">
        <f>Cat!K61+Gal!K61+And!K61+Ast!K61+Cnt!K61+Rio!K61+Mu!K61+Va!K61+Ara!K61+'C-M'!K61+Cana!K63+'Ex'!K61+Bal!K61+Mad!K61+CyL!K61</f>
        <v>963402.651</v>
      </c>
      <c r="L63" s="1">
        <f>Cat!L61+Gal!L61+And!L61+Ast!L61+Cnt!L61+Rio!L61+Mu!L61+Va!L61+Ara!L61+'C-M'!L61+Cana!L63+'Ex'!L61+Bal!L61+Mad!L61+CyL!L61</f>
        <v>959614.0530000001</v>
      </c>
      <c r="M63" s="1">
        <f>Cat!M61+Gal!M61+And!M61+Ast!M61+Cnt!M61+Rio!M61+Mu!M61+Va!M61+Ara!M61+'C-M'!M61+Cana!M63+'Ex'!M61+Bal!M61+Mad!M61+CyL!M61</f>
        <v>959424.4079999999</v>
      </c>
      <c r="N63" s="1">
        <f>Cat!N61+Gal!N61+And!N61+Ast!N61+Cnt!N61+Rio!N61+Mu!N61+Va!N61+Ara!N61+'C-M'!N61+Cana!N63+'Ex'!N61+Bal!N61+Mad!N61+CyL!N61</f>
        <v>944130.0229999999</v>
      </c>
      <c r="O63" s="1"/>
      <c r="P63" s="1"/>
    </row>
    <row r="64" spans="2:16" ht="12.75">
      <c r="B64" t="s">
        <v>123</v>
      </c>
      <c r="C64" s="17">
        <v>0.8029211735620507</v>
      </c>
      <c r="D64" s="17">
        <v>0.8369278835107293</v>
      </c>
      <c r="E64" s="17">
        <v>0.8704825296003351</v>
      </c>
      <c r="F64" s="17">
        <v>0.9077550705292464</v>
      </c>
      <c r="G64" s="17">
        <v>0.9453160826496954</v>
      </c>
      <c r="H64" s="17">
        <v>0.9766333536475144</v>
      </c>
      <c r="I64" s="17">
        <v>1</v>
      </c>
      <c r="J64" s="17">
        <v>1.0009617469220755</v>
      </c>
      <c r="K64" s="17">
        <v>1.0009617469220755</v>
      </c>
      <c r="L64" s="17">
        <f>Cat!L62</f>
        <v>1.0015569065037808</v>
      </c>
      <c r="M64" s="17">
        <f>Cat!M62</f>
        <v>0.9918938962126285</v>
      </c>
      <c r="N64" s="17">
        <f>Cat!N62</f>
        <v>0.9920162984669302</v>
      </c>
      <c r="O64" s="1"/>
      <c r="P64" s="1"/>
    </row>
    <row r="65" spans="2:16" ht="12.75">
      <c r="B65" t="s">
        <v>76</v>
      </c>
      <c r="C65" s="1">
        <f>C63/C64</f>
        <v>834009.3668441167</v>
      </c>
      <c r="D65" s="1">
        <f aca="true" t="shared" si="9" ref="D65:K65">D63/D64</f>
        <v>859835.6248647429</v>
      </c>
      <c r="E65" s="1">
        <f t="shared" si="9"/>
        <v>888187.8561794132</v>
      </c>
      <c r="F65" s="1">
        <f t="shared" si="9"/>
        <v>920285.2390905735</v>
      </c>
      <c r="G65" s="1">
        <f t="shared" si="9"/>
        <v>957134.0077257062</v>
      </c>
      <c r="H65" s="1">
        <f t="shared" si="9"/>
        <v>991730.1665416261</v>
      </c>
      <c r="I65" s="1">
        <f t="shared" si="9"/>
        <v>999658.1880000008</v>
      </c>
      <c r="J65" s="1">
        <f t="shared" si="9"/>
        <v>962476.9917156489</v>
      </c>
      <c r="K65" s="1">
        <f t="shared" si="9"/>
        <v>962476.9917156489</v>
      </c>
      <c r="L65" s="1">
        <f>L63/L64</f>
        <v>958122.346087958</v>
      </c>
      <c r="M65" s="1">
        <f>M63/M64</f>
        <v>967265.159775045</v>
      </c>
      <c r="N65" s="1">
        <f>N63/N64</f>
        <v>951728.3379910854</v>
      </c>
      <c r="O65" s="1"/>
      <c r="P65" s="1"/>
    </row>
    <row r="66" spans="2:16" ht="12.75">
      <c r="B66" t="s">
        <v>131</v>
      </c>
      <c r="C66" s="1">
        <f>Cat!C64+Gal!C64+And!C64+Ast!C64+Cnt!C64+Rio!C64+Mu!C64+Va!C64+Ara!C64+'C-M'!C64+Cana!C66+'Ex'!C64+Bal!C64+Mad!C64+CyL!C64</f>
        <v>39014649</v>
      </c>
      <c r="D66" s="1">
        <f>Cat!D64+Gal!D64+And!D64+Ast!D64+Cnt!D64+Rio!D64+Mu!D64+Va!D64+Ara!D64+'C-M'!D64+Cana!D66+'Ex'!D64+Bal!D64+Mad!D64+CyL!D64</f>
        <v>39883256</v>
      </c>
      <c r="E66" s="1">
        <f>Cat!E64+Gal!E64+And!E64+Ast!E64+Cnt!E64+Rio!E64+Mu!E64+Va!E64+Ara!E64+'C-M'!E64+Cana!E66+'Ex'!E64+Bal!E64+Mad!E64+CyL!E64</f>
        <v>40355001</v>
      </c>
      <c r="F66" s="1">
        <f>Cat!F64+Gal!F64+And!F64+Ast!F64+Cnt!F64+Rio!F64+Mu!F64+Va!F64+Ara!F64+'C-M'!F64+Cana!F66+'Ex'!F64+Bal!F64+Mad!F64+CyL!F64</f>
        <v>41249448</v>
      </c>
      <c r="G66" s="1">
        <f>Cat!G64+Gal!G64+And!G64+Ast!G64+Cnt!G64+Rio!G64+Mu!G64+Va!G64+Ara!G64+'C-M'!G64+Cana!G66+'Ex'!G64+Bal!G64+Mad!G64+CyL!G64</f>
        <v>41830674</v>
      </c>
      <c r="H66" s="1">
        <f>Cat!H64+Gal!H64+And!H64+Ast!H64+Cnt!H64+Rio!H64+Mu!H64+Va!H64+Ara!H64+'C-M'!H64+Cana!H66+'Ex'!H64+Bal!H64+Mad!H64+CyL!H64</f>
        <v>42306958</v>
      </c>
      <c r="I66" s="1">
        <f>Cat!I64+Gal!I64+And!I64+Ast!I64+Cnt!I64+Rio!I64+Mu!I64+Va!I64+Ara!I64+'C-M'!I64+Cana!I66+'Ex'!I64+Bal!I64+Mad!I64+CyL!I64</f>
        <v>43231496</v>
      </c>
      <c r="J66" s="1">
        <f>Cat!J64+Gal!J64+And!J64+Ast!J64+Cnt!J64+Rio!J64+Mu!J64+Va!J64+Ara!J64+'C-M'!J64+Cana!J66+'Ex'!J64+Bal!J64+Mad!J64+CyL!J64</f>
        <v>43790920</v>
      </c>
      <c r="K66" s="1">
        <f>Cat!K64+Gal!K64+And!K64+Ast!K64+Cnt!K64+Rio!K64+Mu!K64+Va!K64+Ara!K64+'C-M'!K64+Cana!K66+'Ex'!K64+Bal!K64+Mad!K64+CyL!K64</f>
        <v>43790920</v>
      </c>
      <c r="L66" s="1">
        <f>Cat!L64+Gal!L64+And!L64+Ast!L64+Cnt!L64+Rio!L64+Mu!L64+Va!L64+Ara!L64+'C-M'!L64+Cana!L66+'Ex'!L64+Bal!L64+Mad!L64+CyL!L64</f>
        <v>44049155</v>
      </c>
      <c r="M66" s="1">
        <f>Cat!M64+Gal!M64+And!M64+Ast!M64+Cnt!M64+Rio!M64+Mu!M64+Va!M64+Ara!M64+'C-M'!M64+Cana!M66+'Ex'!M64+Bal!M64+Mad!M64+CyL!M64</f>
        <v>44202984</v>
      </c>
      <c r="N66" s="1">
        <f>Cat!N64+Gal!N64+And!N64+Ast!N64+Cnt!N64+Rio!N64+Mu!N64+Va!N64+Ara!N64+'C-M'!N64+Cana!N66+'Ex'!N64+Bal!N64+Mad!N64+CyL!N64</f>
        <v>44262842</v>
      </c>
      <c r="O66" s="1"/>
      <c r="P66" s="1"/>
    </row>
    <row r="67" spans="2:16" ht="12.75">
      <c r="B67" t="s">
        <v>66</v>
      </c>
      <c r="C67" s="1">
        <f>Cat!C65+Gal!C65+And!C65+Ast!C65+Cnt!C65+Rio!C65+Mu!C65+Va!C65+Ara!C65+'C-M'!C65+Cana!C67+'Ex'!C65+Bal!C65+Mad!C65+CyL!C65</f>
        <v>39014649.00000001</v>
      </c>
      <c r="D67" s="1">
        <f>Cat!D65+Gal!D65+And!D65+Ast!D65+Cnt!D65+Rio!D65+Mu!D65+Va!D65+Ara!D65+'C-M'!D65+Cana!D67+'Ex'!D65+Bal!D65+Mad!D65+CyL!D65</f>
        <v>39883256.00000001</v>
      </c>
      <c r="E67" s="1">
        <f>Cat!E65+Gal!E65+And!E65+Ast!E65+Cnt!E65+Rio!E65+Mu!E65+Va!E65+Ara!E65+'C-M'!E65+Cana!E67+'Ex'!E65+Bal!E65+Mad!E65+CyL!E65</f>
        <v>40355001.00000001</v>
      </c>
      <c r="F67" s="1">
        <f>Cat!F65+Gal!F65+And!F65+Ast!F65+Cnt!F65+Rio!F65+Mu!F65+Va!F65+Ara!F65+'C-M'!F65+Cana!F67+'Ex'!F65+Bal!F65+Mad!F65+CyL!F65</f>
        <v>41249448.00000001</v>
      </c>
      <c r="G67" s="1">
        <f>Cat!G65+Gal!G65+And!G65+Ast!G65+Cnt!G65+Rio!G65+Mu!G65+Va!G65+Ara!G65+'C-M'!G65+Cana!G67+'Ex'!G65+Bal!G65+Mad!G65+CyL!G65</f>
        <v>41830674.00000001</v>
      </c>
      <c r="H67" s="1">
        <f>Cat!H65+Gal!H65+And!H65+Ast!H65+Cnt!H65+Rio!H65+Mu!H65+Va!H65+Ara!H65+'C-M'!H65+Cana!H67+'Ex'!H65+Bal!H65+Mad!H65+CyL!H65</f>
        <v>42306958</v>
      </c>
      <c r="I67" s="1">
        <f>Cat!I65+Gal!I65+And!I65+Ast!I65+Cnt!I65+Rio!I65+Mu!I65+Va!I65+Ara!I65+'C-M'!I65+Cana!I67+'Ex'!I65+Bal!I65+Mad!I65+CyL!I65</f>
        <v>43231496</v>
      </c>
      <c r="J67" s="1">
        <f>Cat!J65+Gal!J65+And!J65+Ast!J65+Cnt!J65+Rio!J65+Mu!J65+Va!J65+Ara!J65+'C-M'!J65+Cana!J67+'Ex'!J65+Bal!J65+Mad!J65+CyL!J65</f>
        <v>43790920.00000001</v>
      </c>
      <c r="K67" s="1">
        <f>Cat!K65+Gal!K65+And!K65+Ast!K65+Cnt!K65+Rio!K65+Mu!K65+Va!K65+Ara!K65+'C-M'!K65+Cana!K67+'Ex'!K65+Bal!K65+Mad!K65+CyL!K65</f>
        <v>43790920.00000001</v>
      </c>
      <c r="L67" s="1"/>
      <c r="M67" s="1"/>
      <c r="N67" s="1"/>
      <c r="O67" s="1"/>
      <c r="P67" s="1"/>
    </row>
    <row r="68" spans="2:16" ht="12.75">
      <c r="B68" t="s">
        <v>67</v>
      </c>
      <c r="C68" s="1">
        <f>Cat!C66+Gal!C66+And!C66+Ast!C66+Cnt!C66+Rio!C66+Mu!C66+Va!C66+Ara!C66+'C-M'!C66+Cana!C68+'Ex'!C66+Bal!C66+Mad!C66+CyL!C66</f>
        <v>39014649</v>
      </c>
      <c r="D68" s="1">
        <f>Cat!D66+Gal!D66+And!D66+Ast!D66+Cnt!D66+Rio!D66+Mu!D66+Va!D66+Ara!D66+'C-M'!D66+Cana!D68+'Ex'!D66+Bal!D66+Mad!D66+CyL!D66</f>
        <v>39883255.999999985</v>
      </c>
      <c r="E68" s="1">
        <f>Cat!E66+Gal!E66+And!E66+Ast!E66+Cnt!E66+Rio!E66+Mu!E66+Va!E66+Ara!E66+'C-M'!E66+Cana!E68+'Ex'!E66+Bal!E66+Mad!E66+CyL!E66</f>
        <v>40355001</v>
      </c>
      <c r="F68" s="1">
        <f>Cat!F66+Gal!F66+And!F66+Ast!F66+Cnt!F66+Rio!F66+Mu!F66+Va!F66+Ara!F66+'C-M'!F66+Cana!F68+'Ex'!F66+Bal!F66+Mad!F66+CyL!F66</f>
        <v>41249448</v>
      </c>
      <c r="G68" s="1">
        <f>Cat!G66+Gal!G66+And!G66+Ast!G66+Cnt!G66+Rio!G66+Mu!G66+Va!G66+Ara!G66+'C-M'!G66+Cana!G68+'Ex'!G66+Bal!G66+Mad!G66+CyL!G66</f>
        <v>41830674</v>
      </c>
      <c r="H68" s="1">
        <f>Cat!H66+Gal!H66+And!H66+Ast!H66+Cnt!H66+Rio!H66+Mu!H66+Va!H66+Ara!H66+'C-M'!H66+Cana!H68+'Ex'!H66+Bal!H66+Mad!H66+CyL!H66</f>
        <v>42306958</v>
      </c>
      <c r="I68" s="1">
        <f>Cat!I66+Gal!I66+And!I66+Ast!I66+Cnt!I66+Rio!I66+Mu!I66+Va!I66+Ara!I66+'C-M'!I66+Cana!I68+'Ex'!I66+Bal!I66+Mad!I66+CyL!I66</f>
        <v>43231495.99999999</v>
      </c>
      <c r="J68" s="1">
        <f>Cat!J66+Gal!J66+And!J66+Ast!J66+Cnt!J66+Rio!J66+Mu!J66+Va!J66+Ara!J66+'C-M'!J66+Cana!J68+'Ex'!J66+Bal!J66+Mad!J66+CyL!J66</f>
        <v>43790920</v>
      </c>
      <c r="K68" s="1">
        <f>Cat!K66+Gal!K66+And!K66+Ast!K66+Cnt!K66+Rio!K66+Mu!K66+Va!K66+Ara!K66+'C-M'!K66+Cana!K68+'Ex'!K66+Bal!K66+Mad!K66+CyL!K66</f>
        <v>43790920</v>
      </c>
      <c r="L68" s="1">
        <f>Cat!L66+Gal!L66+And!L66+Ast!L66+Cnt!L66+Rio!L66+Mu!L66+Va!L66+Ara!L66+'C-M'!L66+Cana!L68+'Ex'!L66+Bal!L66+Mad!L66+CyL!L66</f>
        <v>44049155</v>
      </c>
      <c r="M68" s="1">
        <f>Cat!M66+Gal!M66+And!M66+Ast!M66+Cnt!M66+Rio!M66+Mu!M66+Va!M66+Ara!M66+'C-M'!M66+Cana!M68+'Ex'!M66+Bal!M66+Mad!M66+CyL!M66</f>
        <v>44202984.00000001</v>
      </c>
      <c r="N68" s="1">
        <f>Cat!N66+Gal!N66+And!N66+Ast!N66+Cnt!N66+Rio!N66+Mu!N66+Va!N66+Ara!N66+'C-M'!N66+Cana!N68+'Ex'!N66+Bal!N66+Mad!N66+CyL!N66</f>
        <v>44262842.00000001</v>
      </c>
      <c r="O68" s="1"/>
      <c r="P68" s="1"/>
    </row>
    <row r="69" spans="13:16" ht="12.75">
      <c r="M69" s="1"/>
      <c r="N69" s="1"/>
      <c r="O69" s="1"/>
      <c r="P69" s="1"/>
    </row>
    <row r="70" spans="2:16" ht="12.75">
      <c r="B70" s="7" t="s">
        <v>68</v>
      </c>
      <c r="M70" s="1"/>
      <c r="N70" s="1"/>
      <c r="O70" s="1"/>
      <c r="P70" s="1"/>
    </row>
    <row r="71" spans="2:16" ht="12.75">
      <c r="B71" t="s">
        <v>80</v>
      </c>
      <c r="C71" s="9">
        <f aca="true" t="shared" si="10" ref="C71:L71">C39/C63</f>
        <v>0.10443882972643319</v>
      </c>
      <c r="D71" s="9">
        <f t="shared" si="10"/>
        <v>0.10644565282330364</v>
      </c>
      <c r="E71" s="9">
        <f t="shared" si="10"/>
        <v>0.10874002950971279</v>
      </c>
      <c r="F71" s="9">
        <f t="shared" si="10"/>
        <v>0.11300039757457683</v>
      </c>
      <c r="G71" s="9">
        <f t="shared" si="10"/>
        <v>0.11875723128281485</v>
      </c>
      <c r="H71" s="9">
        <f t="shared" si="10"/>
        <v>0.1151382328031206</v>
      </c>
      <c r="I71" s="9">
        <f t="shared" si="10"/>
        <v>0.0972758205963228</v>
      </c>
      <c r="J71" s="9">
        <f t="shared" si="10"/>
        <v>0.08400835599820985</v>
      </c>
      <c r="K71" s="9">
        <f t="shared" si="10"/>
        <v>0.09375896349069524</v>
      </c>
      <c r="L71" s="14">
        <f t="shared" si="10"/>
        <v>0.10646020819772357</v>
      </c>
      <c r="M71" s="14">
        <f>M39/M63</f>
        <v>0.10119216041795107</v>
      </c>
      <c r="N71" s="14">
        <f>N39/N63</f>
        <v>0.09752808222455726</v>
      </c>
      <c r="O71" s="1"/>
      <c r="P71" s="1"/>
    </row>
    <row r="72" spans="2:16" ht="12.75">
      <c r="B72" t="s">
        <v>134</v>
      </c>
      <c r="C72" s="9">
        <f aca="true" t="shared" si="11" ref="C72:L72">C44/C63</f>
        <v>0.1023283339357815</v>
      </c>
      <c r="D72" s="9">
        <f t="shared" si="11"/>
        <v>0.10244314528833616</v>
      </c>
      <c r="E72" s="9">
        <f t="shared" si="11"/>
        <v>0.10706656793762166</v>
      </c>
      <c r="F72" s="9">
        <f t="shared" si="11"/>
        <v>0.11148737365149006</v>
      </c>
      <c r="G72" s="9">
        <f t="shared" si="11"/>
        <v>0.11493894942337377</v>
      </c>
      <c r="H72" s="9">
        <f t="shared" si="11"/>
        <v>0.11467536427055935</v>
      </c>
      <c r="I72" s="9">
        <f t="shared" si="11"/>
        <v>0.11011873343050546</v>
      </c>
      <c r="J72" s="9">
        <f t="shared" si="11"/>
        <v>0.1116638817690558</v>
      </c>
      <c r="K72" s="9">
        <f t="shared" si="11"/>
        <v>0.11839470343234396</v>
      </c>
      <c r="L72" s="14">
        <f t="shared" si="11"/>
        <v>0.10152595721106597</v>
      </c>
      <c r="M72" s="14">
        <f>M44/M63</f>
        <v>0.09580691568656917</v>
      </c>
      <c r="N72" s="14">
        <f>N44/N63</f>
        <v>0.096521084399097</v>
      </c>
      <c r="O72" s="1"/>
      <c r="P72" s="1"/>
    </row>
    <row r="73" spans="2:16" ht="12.75">
      <c r="B73" t="s">
        <v>8</v>
      </c>
      <c r="C73" s="1">
        <f aca="true" t="shared" si="12" ref="C73:L73">C39/C64</f>
        <v>87102.96225408306</v>
      </c>
      <c r="D73" s="1">
        <f t="shared" si="12"/>
        <v>91525.76440946075</v>
      </c>
      <c r="E73" s="1">
        <f t="shared" si="12"/>
        <v>96581.57369111791</v>
      </c>
      <c r="F73" s="1">
        <f t="shared" si="12"/>
        <v>103992.5978992493</v>
      </c>
      <c r="G73" s="1">
        <f t="shared" si="12"/>
        <v>113666.58472412918</v>
      </c>
      <c r="H73" s="1">
        <f t="shared" si="12"/>
        <v>114186.05879314731</v>
      </c>
      <c r="I73" s="1">
        <f t="shared" si="12"/>
        <v>97242.5705535332</v>
      </c>
      <c r="J73" s="1">
        <f t="shared" si="12"/>
        <v>80856.10976013432</v>
      </c>
      <c r="K73" s="1">
        <f t="shared" si="12"/>
        <v>90240.84512690171</v>
      </c>
      <c r="L73" s="10">
        <f t="shared" si="12"/>
        <v>102001.90444341538</v>
      </c>
      <c r="M73" s="10">
        <f>M39/M64</f>
        <v>97879.65121465141</v>
      </c>
      <c r="N73" s="10">
        <f>N39/N64</f>
        <v>92820.23960303579</v>
      </c>
      <c r="O73" s="1"/>
      <c r="P73" s="1"/>
    </row>
    <row r="74" spans="2:16" ht="12.75">
      <c r="B74" t="s">
        <v>84</v>
      </c>
      <c r="L74" s="15"/>
      <c r="M74" s="15"/>
      <c r="N74" s="15"/>
      <c r="O74" s="1"/>
      <c r="P74" s="1"/>
    </row>
    <row r="75" spans="2:16" ht="12.75">
      <c r="B75" t="s">
        <v>85</v>
      </c>
      <c r="C75" s="1">
        <f aca="true" t="shared" si="13" ref="C75:K75">C39*1000000/C67</f>
        <v>1792.578287037245</v>
      </c>
      <c r="D75" s="1">
        <f t="shared" si="13"/>
        <v>1920.6171204756106</v>
      </c>
      <c r="E75" s="1">
        <f t="shared" si="13"/>
        <v>2083.324755200117</v>
      </c>
      <c r="F75" s="1">
        <f t="shared" si="13"/>
        <v>2288.510819358179</v>
      </c>
      <c r="G75" s="1">
        <f t="shared" si="13"/>
        <v>2568.7095216200314</v>
      </c>
      <c r="H75" s="1">
        <f t="shared" si="13"/>
        <v>2635.9237064253994</v>
      </c>
      <c r="I75" s="1">
        <f t="shared" si="13"/>
        <v>2249.345489999541</v>
      </c>
      <c r="J75" s="1">
        <f t="shared" si="13"/>
        <v>1848.1884572150368</v>
      </c>
      <c r="K75" s="1">
        <f t="shared" si="13"/>
        <v>2062.702358889651</v>
      </c>
      <c r="L75" s="10"/>
      <c r="M75" s="10"/>
      <c r="N75" s="10"/>
      <c r="O75" s="1"/>
      <c r="P75" s="1"/>
    </row>
    <row r="76" spans="2:16" ht="12.75">
      <c r="B76" t="s">
        <v>19</v>
      </c>
      <c r="C76" s="10">
        <f aca="true" t="shared" si="14" ref="C76:L76">C39*1000000/C68</f>
        <v>1792.5782870372452</v>
      </c>
      <c r="D76" s="10">
        <f t="shared" si="14"/>
        <v>1920.6171204756117</v>
      </c>
      <c r="E76" s="10">
        <f t="shared" si="14"/>
        <v>2083.3247552001176</v>
      </c>
      <c r="F76" s="10">
        <f t="shared" si="14"/>
        <v>2288.5108193581796</v>
      </c>
      <c r="G76" s="10">
        <f t="shared" si="14"/>
        <v>2568.709521620032</v>
      </c>
      <c r="H76" s="10">
        <f t="shared" si="14"/>
        <v>2635.9237064253994</v>
      </c>
      <c r="I76" s="10">
        <f t="shared" si="14"/>
        <v>2249.3454899995413</v>
      </c>
      <c r="J76" s="10">
        <f t="shared" si="14"/>
        <v>1848.1884572150373</v>
      </c>
      <c r="K76" s="10">
        <f t="shared" si="14"/>
        <v>2062.702358889651</v>
      </c>
      <c r="L76" s="10">
        <f t="shared" si="14"/>
        <v>2319.243396878813</v>
      </c>
      <c r="M76" s="10">
        <f>M39*1000000/M68</f>
        <v>2196.372729117874</v>
      </c>
      <c r="N76" s="10">
        <f>N39*1000000/N68</f>
        <v>2080.281932954443</v>
      </c>
      <c r="O76" s="1"/>
      <c r="P76" s="1"/>
    </row>
    <row r="77" spans="2:16" ht="12.75">
      <c r="B77" t="s">
        <v>77</v>
      </c>
      <c r="L77" s="15"/>
      <c r="M77" s="15"/>
      <c r="N77" s="15"/>
      <c r="O77" s="1"/>
      <c r="P77" s="1"/>
    </row>
    <row r="78" spans="2:16" ht="12.75">
      <c r="B78" t="s">
        <v>85</v>
      </c>
      <c r="C78" s="1">
        <f>C73*1000000/C67</f>
        <v>2232.570700663821</v>
      </c>
      <c r="D78" s="1">
        <f aca="true" t="shared" si="15" ref="D78:K78">D73*1000000/D67</f>
        <v>2294.841835617953</v>
      </c>
      <c r="E78" s="1">
        <f t="shared" si="15"/>
        <v>2393.2987559861017</v>
      </c>
      <c r="F78" s="1">
        <f t="shared" si="15"/>
        <v>2521.0664127977975</v>
      </c>
      <c r="G78" s="1">
        <f t="shared" si="15"/>
        <v>2717.302253464268</v>
      </c>
      <c r="H78" s="1">
        <f t="shared" si="15"/>
        <v>2698.9900524908294</v>
      </c>
      <c r="I78" s="1">
        <f t="shared" si="15"/>
        <v>2249.345489999541</v>
      </c>
      <c r="J78" s="1">
        <f t="shared" si="15"/>
        <v>1846.4126755074867</v>
      </c>
      <c r="K78" s="1">
        <f t="shared" si="15"/>
        <v>2060.720467322945</v>
      </c>
      <c r="L78" s="10"/>
      <c r="M78" s="10"/>
      <c r="N78" s="10"/>
      <c r="O78" s="1"/>
      <c r="P78" s="1"/>
    </row>
    <row r="79" spans="2:16" ht="12.75">
      <c r="B79" t="s">
        <v>19</v>
      </c>
      <c r="C79" s="1">
        <f>C73*1000000/C68</f>
        <v>2232.5707006638213</v>
      </c>
      <c r="D79" s="1">
        <f aca="true" t="shared" si="16" ref="D79:L79">D73*1000000/D68</f>
        <v>2294.841835617954</v>
      </c>
      <c r="E79" s="1">
        <f t="shared" si="16"/>
        <v>2393.298755986102</v>
      </c>
      <c r="F79" s="1">
        <f t="shared" si="16"/>
        <v>2521.066412797798</v>
      </c>
      <c r="G79" s="1">
        <f t="shared" si="16"/>
        <v>2717.3022534642682</v>
      </c>
      <c r="H79" s="1">
        <f t="shared" si="16"/>
        <v>2698.9900524908294</v>
      </c>
      <c r="I79" s="1">
        <f t="shared" si="16"/>
        <v>2249.3454899995413</v>
      </c>
      <c r="J79" s="1">
        <f t="shared" si="16"/>
        <v>1846.412675507487</v>
      </c>
      <c r="K79" s="1">
        <f t="shared" si="16"/>
        <v>2060.7204673229453</v>
      </c>
      <c r="L79" s="10">
        <f t="shared" si="16"/>
        <v>2315.638164759696</v>
      </c>
      <c r="M79" s="10">
        <f>M73*1000000/M68</f>
        <v>2214.3222551366985</v>
      </c>
      <c r="N79" s="10">
        <f>N73*1000000/N68</f>
        <v>2097.0239462489953</v>
      </c>
      <c r="O79" s="1"/>
      <c r="P79" s="1"/>
    </row>
    <row r="80" spans="2:16" ht="12.75">
      <c r="B80" t="s">
        <v>78</v>
      </c>
      <c r="C80" s="1">
        <f>C44/C64</f>
        <v>85342.78899599447</v>
      </c>
      <c r="D80" s="1">
        <f aca="true" t="shared" si="17" ref="D80:L80">D44/D64</f>
        <v>88084.26584210616</v>
      </c>
      <c r="E80" s="1">
        <f t="shared" si="17"/>
        <v>95095.22544500367</v>
      </c>
      <c r="F80" s="1">
        <f t="shared" si="17"/>
        <v>102600.18431644164</v>
      </c>
      <c r="G80" s="1">
        <f t="shared" si="17"/>
        <v>110011.97730537599</v>
      </c>
      <c r="H80" s="1">
        <f t="shared" si="17"/>
        <v>113727.01810626347</v>
      </c>
      <c r="I80" s="1">
        <f t="shared" si="17"/>
        <v>110081.0935259942</v>
      </c>
      <c r="J80" s="1">
        <f t="shared" si="17"/>
        <v>107473.91700837272</v>
      </c>
      <c r="K80" s="1">
        <f t="shared" si="17"/>
        <v>113952.17799462883</v>
      </c>
      <c r="L80" s="10">
        <f t="shared" si="17"/>
        <v>97274.28831189216</v>
      </c>
      <c r="M80" s="10">
        <f>M44/M64</f>
        <v>92670.69160912359</v>
      </c>
      <c r="N80" s="10">
        <f>N44/N64</f>
        <v>91861.85123624986</v>
      </c>
      <c r="O80" s="1"/>
      <c r="P80" s="1"/>
    </row>
    <row r="81" spans="2:16" ht="12.75">
      <c r="B81" t="s">
        <v>79</v>
      </c>
      <c r="L81" s="15"/>
      <c r="M81" s="15"/>
      <c r="N81" s="15"/>
      <c r="O81" s="1"/>
      <c r="P81" s="1"/>
    </row>
    <row r="82" spans="2:16" ht="12.75">
      <c r="B82" t="s">
        <v>85</v>
      </c>
      <c r="C82" s="1">
        <f>C80*1000000/C67</f>
        <v>2187.454999172092</v>
      </c>
      <c r="D82" s="1">
        <f aca="true" t="shared" si="18" ref="D82:K82">D80*1000000/D67</f>
        <v>2208.5525274592965</v>
      </c>
      <c r="E82" s="1">
        <f t="shared" si="18"/>
        <v>2356.466933181433</v>
      </c>
      <c r="F82" s="1">
        <f t="shared" si="18"/>
        <v>2487.3104802867088</v>
      </c>
      <c r="G82" s="1">
        <f t="shared" si="18"/>
        <v>2629.935566072303</v>
      </c>
      <c r="H82" s="1">
        <f t="shared" si="18"/>
        <v>2688.1398115710294</v>
      </c>
      <c r="I82" s="1">
        <f t="shared" si="18"/>
        <v>2546.3170075352978</v>
      </c>
      <c r="J82" s="1">
        <f t="shared" si="18"/>
        <v>2454.2511782893052</v>
      </c>
      <c r="K82" s="1">
        <f t="shared" si="18"/>
        <v>2602.187348304827</v>
      </c>
      <c r="L82" s="10"/>
      <c r="M82" s="10"/>
      <c r="N82" s="10"/>
      <c r="O82" s="1"/>
      <c r="P82" s="1"/>
    </row>
    <row r="83" spans="2:16" ht="12.75">
      <c r="B83" t="s">
        <v>19</v>
      </c>
      <c r="C83" s="1">
        <f>C80*1000000/C68</f>
        <v>2187.4549991720924</v>
      </c>
      <c r="D83" s="1">
        <f aca="true" t="shared" si="19" ref="D83:L83">D80*1000000/D68</f>
        <v>2208.552527459298</v>
      </c>
      <c r="E83" s="1">
        <f t="shared" si="19"/>
        <v>2356.4669331814334</v>
      </c>
      <c r="F83" s="1">
        <f t="shared" si="19"/>
        <v>2487.310480286709</v>
      </c>
      <c r="G83" s="1">
        <f t="shared" si="19"/>
        <v>2629.9355660723036</v>
      </c>
      <c r="H83" s="1">
        <f t="shared" si="19"/>
        <v>2688.1398115710294</v>
      </c>
      <c r="I83" s="1">
        <f t="shared" si="19"/>
        <v>2546.317007535298</v>
      </c>
      <c r="J83" s="1">
        <f t="shared" si="19"/>
        <v>2454.2511782893057</v>
      </c>
      <c r="K83" s="1">
        <f t="shared" si="19"/>
        <v>2602.1873483048275</v>
      </c>
      <c r="L83" s="10">
        <f t="shared" si="19"/>
        <v>2208.312243717097</v>
      </c>
      <c r="M83" s="10">
        <f>M80*1000000/M68</f>
        <v>2096.480445960924</v>
      </c>
      <c r="N83" s="10">
        <f>N80*1000000/N68</f>
        <v>2075.3717358738477</v>
      </c>
      <c r="O83" s="1"/>
      <c r="P83" s="1"/>
    </row>
    <row r="84" spans="13:16" ht="12.75">
      <c r="M84" s="1"/>
      <c r="N84" s="1"/>
      <c r="O84" s="1"/>
      <c r="P84" s="1"/>
    </row>
    <row r="85" spans="2:16" ht="12.75">
      <c r="B85" t="s">
        <v>9</v>
      </c>
      <c r="M85" s="1"/>
      <c r="N85" s="1"/>
      <c r="O85" s="1"/>
      <c r="P85" s="1"/>
    </row>
    <row r="86" spans="13:16" ht="12.75">
      <c r="M86" s="1"/>
      <c r="N86" s="1"/>
      <c r="O86" s="1"/>
      <c r="P86" s="1"/>
    </row>
    <row r="87" spans="2:16" ht="12.75">
      <c r="B87" s="3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4">
        <f>SUM(M88:M92)</f>
        <v>0</v>
      </c>
      <c r="N87" s="4">
        <f>SUM(N88:N92)</f>
        <v>81735.70000000001</v>
      </c>
      <c r="O87" s="4">
        <f>SUM(O88:O92)</f>
        <v>82689.57</v>
      </c>
      <c r="P87" s="1"/>
    </row>
    <row r="88" spans="2:16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f>Cat!N86+Gal!N86+And!N86+Ast!N86+Cnt!N86+Rio!N86+Mu!N86+Va!N86+Ara!N86+'C-M'!N86+Cana!N88+'Ex'!N86+Bal!N86+Mad!N86+CyL!N86</f>
        <v>33588.79</v>
      </c>
      <c r="O88" s="1">
        <f>Cat!O86+Gal!O86+And!O86+Ast!O86+Cnt!O86+Rio!O86+Mu!O86+Va!O86+Ara!O86+'C-M'!O86+Cana!O88+'Ex'!O86+Bal!O86+Mad!O86+CyL!O86</f>
        <v>33161.299999999996</v>
      </c>
      <c r="P88" s="1"/>
    </row>
    <row r="89" spans="2:16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f>Cat!N87+Gal!N87+And!N87+Ast!N87+Cnt!N87+Rio!N87+Mu!N87+Va!N87+Ara!N87+'C-M'!N87+Cana!N89+'Ex'!N87+Bal!N87+Mad!N87+CyL!N87</f>
        <v>23368.59</v>
      </c>
      <c r="O89" s="1">
        <f>Cat!O87+Gal!O87+And!O87+Ast!O87+Cnt!O87+Rio!O87+Mu!O87+Va!O87+Ara!O87+'C-M'!O87+Cana!O89+'Ex'!O87+Bal!O87+Mad!O87+CyL!O87</f>
        <v>26781.920000000002</v>
      </c>
      <c r="P89" s="1"/>
    </row>
    <row r="90" spans="2:16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f>Cat!N88+Gal!N88+And!N88+Ast!N88+Cnt!N88+Rio!N88+Mu!N88+Va!N88+Ara!N88+'C-M'!N88+Cana!N90+'Ex'!N88+Bal!N88+Mad!N88+CyL!N88</f>
        <v>11048.29</v>
      </c>
      <c r="O90" s="1">
        <f>Cat!O88+Gal!O88+And!O88+Ast!O88+Cnt!O88+Rio!O88+Mu!O88+Va!O88+Ara!O88+'C-M'!O88+Cana!O90+'Ex'!O88+Bal!O88+Mad!O88+CyL!O88</f>
        <v>12245.760000000002</v>
      </c>
      <c r="P90" s="1"/>
    </row>
    <row r="91" spans="2:16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f>Cat!N89+Gal!N89+And!N89+Ast!N89+Cnt!N89+Rio!N89+Mu!N89+Va!N89+Ara!N89+'C-M'!N89+Cana!N91+'Ex'!N89+Bal!N89+Mad!N89+CyL!N89</f>
        <v>6928.390000000001</v>
      </c>
      <c r="O91" s="1">
        <f>Cat!O89+Gal!O89+And!O89+Ast!O89+Cnt!O89+Rio!O89+Mu!O89+Va!O89+Ara!O89+'C-M'!O89+Cana!O91+'Ex'!O89+Bal!O89+Mad!O89+CyL!O89</f>
        <v>1966.3100000000006</v>
      </c>
      <c r="P91" s="1"/>
    </row>
    <row r="92" spans="2:16" ht="12.75">
      <c r="B92" t="s">
        <v>36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f>Cat!N90+Gal!N90+And!N90+Ast!N90+Cnt!N90+Rio!N90+Mu!N90+Va!N90+Ara!N90+'C-M'!N90+Cana!N92+'Ex'!N90+Bal!N90+Mad!N90+CyL!N90</f>
        <v>6801.64</v>
      </c>
      <c r="O92" s="1">
        <f>Cat!O90+Gal!O90+And!O90+Ast!O90+Cnt!O90+Rio!O90+Mu!O90+Va!O90+Ara!O90+'C-M'!O90+Cana!O92+'Ex'!O90+Bal!O90+Mad!O90+CyL!O90</f>
        <v>8534.279999999999</v>
      </c>
      <c r="P92" s="1"/>
    </row>
    <row r="93" spans="3:1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3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4"/>
      <c r="M94" s="4">
        <f>SUM(M95:M99)</f>
        <v>4283.599999999999</v>
      </c>
      <c r="N94" s="4">
        <f>SUM(N95:N99)</f>
        <v>0</v>
      </c>
      <c r="O94" s="1"/>
      <c r="P94" s="1"/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f>Cat!M93+Gal!M93+And!M93+Ast!M93+Cnt!M93+Rio!M93+Mu!M93+Va!M93+Ara!M93+'C-M'!M93+Cana!M95+'Ex'!M93+Bal!M93+Mad!M93+CyL!M93</f>
        <v>-1520.77</v>
      </c>
      <c r="N95" s="1"/>
      <c r="O95" s="1"/>
      <c r="P95" s="1"/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>Cat!M94+Gal!M94+And!M94+Ast!M94+Cnt!M94+Rio!M94+Mu!M94+Va!M94+Ara!M94+'C-M'!M94+Cana!M96+'Ex'!M94+Bal!M94+Mad!M94+CyL!M94</f>
        <v>1851.5000000000002</v>
      </c>
      <c r="N96" s="1"/>
      <c r="O96" s="1"/>
      <c r="P96" s="1"/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>Cat!M95+Gal!M95+And!M95+Ast!M95+Cnt!M95+Rio!M95+Mu!M95+Va!M95+Ara!M95+'C-M'!M95+Cana!M97+'Ex'!M95+Bal!M95+Mad!M95+CyL!M95</f>
        <v>-793.86</v>
      </c>
      <c r="N97" s="1"/>
      <c r="O97" s="1"/>
      <c r="P97" s="1"/>
    </row>
    <row r="98" spans="2:16" ht="12.75">
      <c r="B98" t="s">
        <v>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>Cat!M96+Gal!M96+And!M96+Ast!M96+Cnt!M96+Rio!M96+Mu!M96+Va!M96+Ara!M96+'C-M'!M96+Cana!M98+'Ex'!M96+Bal!M96+Mad!M96+CyL!M96</f>
        <v>4770.58</v>
      </c>
      <c r="N98" s="1"/>
      <c r="O98" s="1"/>
      <c r="P98" s="1"/>
    </row>
    <row r="99" spans="2:16" ht="12.75">
      <c r="B99" t="s">
        <v>83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>Cat!M97+Gal!M97+And!M97+Ast!M97+Cnt!M97+Rio!M97+Mu!M97+Va!M97+Ara!M97+'C-M'!M97+Cana!M99+'Ex'!M97+Bal!M97+Mad!M97+CyL!M97</f>
        <v>-23.85</v>
      </c>
      <c r="N99" s="1"/>
      <c r="O99" s="1"/>
      <c r="P99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M80"/>
  <sheetViews>
    <sheetView zoomScale="120" zoomScaleNormal="120" workbookViewId="0" topLeftCell="A7">
      <pane xSplit="13280" topLeftCell="G1" activePane="topLeft" state="split"/>
      <selection pane="topLeft" activeCell="B25" sqref="B25"/>
      <selection pane="topRight" activeCell="M9" sqref="M9:M20"/>
    </sheetView>
  </sheetViews>
  <sheetFormatPr defaultColWidth="11.00390625" defaultRowHeight="12.75"/>
  <cols>
    <col min="1" max="1" width="4.875" style="0" customWidth="1"/>
    <col min="2" max="2" width="59.375" style="0" customWidth="1"/>
  </cols>
  <sheetData>
    <row r="4" ht="12.75">
      <c r="B4" s="7" t="s">
        <v>49</v>
      </c>
    </row>
    <row r="5" spans="2:10" ht="12.75">
      <c r="B5" t="s">
        <v>74</v>
      </c>
      <c r="C5" s="1"/>
      <c r="D5" s="1"/>
      <c r="E5" s="1"/>
      <c r="F5" s="1"/>
      <c r="G5" s="1"/>
      <c r="H5" s="1"/>
      <c r="I5" s="1"/>
      <c r="J5" s="1"/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3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>
        <v>2010</v>
      </c>
      <c r="M8">
        <v>2011</v>
      </c>
    </row>
    <row r="9" spans="2:13" ht="12.75">
      <c r="B9" s="3" t="s">
        <v>132</v>
      </c>
      <c r="C9" s="4">
        <f>C10+C17</f>
        <v>-30.11522999999943</v>
      </c>
      <c r="D9" s="4">
        <f aca="true" t="shared" si="1" ref="D9:K9">D10+D17</f>
        <v>-48.19151000000056</v>
      </c>
      <c r="E9" s="4">
        <f t="shared" si="1"/>
        <v>-59.53127999999924</v>
      </c>
      <c r="F9" s="4">
        <f t="shared" si="1"/>
        <v>-74.32616000000053</v>
      </c>
      <c r="G9" s="4">
        <f t="shared" si="1"/>
        <v>-76.16211999999723</v>
      </c>
      <c r="H9" s="4">
        <f t="shared" si="1"/>
        <v>-108.3171399999992</v>
      </c>
      <c r="I9" s="4">
        <f t="shared" si="1"/>
        <v>-50.13902073999998</v>
      </c>
      <c r="J9" s="4">
        <f t="shared" si="1"/>
        <v>-124.38760805200036</v>
      </c>
      <c r="K9" s="4">
        <f t="shared" si="1"/>
        <v>-124.38760805200036</v>
      </c>
      <c r="L9" s="4">
        <f>L10+L17</f>
        <v>0</v>
      </c>
      <c r="M9" s="4"/>
    </row>
    <row r="10" spans="2:13" ht="12.75">
      <c r="B10" s="5" t="s">
        <v>119</v>
      </c>
      <c r="C10" s="6">
        <f>Total!C10-'[1]Resumen por agregados'!C10</f>
        <v>-30.11522999999943</v>
      </c>
      <c r="D10" s="6">
        <f>Total!D10-'[1]Resumen por agregados'!D10</f>
        <v>-48.19151000000056</v>
      </c>
      <c r="E10" s="6">
        <f>Total!E10-'[1]Resumen por agregados'!E10</f>
        <v>-59.53127999999924</v>
      </c>
      <c r="F10" s="6">
        <f>Total!F10-'[1]Resumen por agregados'!F10</f>
        <v>-74.32616000000053</v>
      </c>
      <c r="G10" s="6">
        <f>Total!G10-'[1]Resumen por agregados'!G10</f>
        <v>-76.16211999999723</v>
      </c>
      <c r="H10" s="6">
        <f>Total!H10-'[1]Resumen por agregados'!H10</f>
        <v>-108.3171399999992</v>
      </c>
      <c r="I10" s="6">
        <f>Total!I10-'[1]Resumen por agregados'!I10</f>
        <v>-50.13902073999998</v>
      </c>
      <c r="J10" s="6">
        <f>Total!J10-'[1]Resumen por agregados'!J10</f>
        <v>-124.38760805200036</v>
      </c>
      <c r="K10" s="6">
        <f>Total!K10-'[1]Resumen por agregados'!K10</f>
        <v>-124.38760805200036</v>
      </c>
      <c r="L10" s="6">
        <f>Total!L10-'[1]Resumen por agregados'!L10</f>
        <v>0</v>
      </c>
      <c r="M10" s="6"/>
    </row>
    <row r="11" spans="2:13" ht="12.75">
      <c r="B11" t="s">
        <v>120</v>
      </c>
      <c r="C11" s="6">
        <f>Total!C11-'[1]Resumen por agregados'!C11</f>
        <v>0</v>
      </c>
      <c r="D11" s="6">
        <f>Total!D11-'[1]Resumen por agregados'!D11</f>
        <v>0</v>
      </c>
      <c r="E11" s="6">
        <f>Total!E11-'[1]Resumen por agregados'!E11</f>
        <v>0</v>
      </c>
      <c r="F11" s="6">
        <f>Total!F11-'[1]Resumen por agregados'!F11</f>
        <v>0</v>
      </c>
      <c r="G11" s="6">
        <f>Total!G11-'[1]Resumen por agregados'!G11</f>
        <v>0</v>
      </c>
      <c r="H11" s="6">
        <f>Total!H11-'[1]Resumen por agregados'!H11</f>
        <v>0</v>
      </c>
      <c r="I11" s="6">
        <f>Total!I11-'[1]Resumen por agregados'!I11</f>
        <v>0</v>
      </c>
      <c r="J11" s="6">
        <f>Total!J11-'[1]Resumen por agregados'!J11</f>
        <v>0</v>
      </c>
      <c r="K11" s="6">
        <f>Total!K11-'[1]Resumen por agregados'!K11</f>
        <v>0</v>
      </c>
      <c r="L11" s="6">
        <f>Total!L11-'[1]Resumen por agregados'!L11</f>
        <v>0</v>
      </c>
      <c r="M11" s="6"/>
    </row>
    <row r="12" spans="2:13" ht="12.75">
      <c r="B12" t="s">
        <v>28</v>
      </c>
      <c r="C12" s="6">
        <f>Total!C12-'[1]Resumen por agregados'!C12</f>
        <v>0</v>
      </c>
      <c r="D12" s="6">
        <f>Total!D12-'[1]Resumen por agregados'!D12</f>
        <v>0</v>
      </c>
      <c r="E12" s="6">
        <f>Total!E12-'[1]Resumen por agregados'!E12</f>
        <v>0</v>
      </c>
      <c r="F12" s="6">
        <f>Total!F12-'[1]Resumen por agregados'!F12</f>
        <v>0</v>
      </c>
      <c r="G12" s="6">
        <f>Total!G12-'[1]Resumen por agregados'!G12</f>
        <v>0</v>
      </c>
      <c r="H12" s="6">
        <f>Total!H12-'[1]Resumen por agregados'!H12</f>
        <v>0</v>
      </c>
      <c r="I12" s="6">
        <f>Total!I12-'[1]Resumen por agregados'!I12</f>
        <v>0</v>
      </c>
      <c r="J12" s="6">
        <f>Total!J12-'[1]Resumen por agregados'!J12</f>
        <v>0</v>
      </c>
      <c r="K12" s="6">
        <f>Total!K12-'[1]Resumen por agregados'!K12</f>
        <v>0</v>
      </c>
      <c r="L12" s="6">
        <f>Total!L12-'[1]Resumen por agregados'!L12</f>
        <v>0</v>
      </c>
      <c r="M12" s="6"/>
    </row>
    <row r="13" spans="2:13" ht="12.75">
      <c r="B13" t="s">
        <v>81</v>
      </c>
      <c r="C13" s="6">
        <f>Total!C13-'[1]Resumen por agregados'!C13</f>
        <v>0</v>
      </c>
      <c r="D13" s="6">
        <f>Total!D13-'[1]Resumen por agregados'!D13</f>
        <v>0</v>
      </c>
      <c r="E13" s="6">
        <f>Total!E13-'[1]Resumen por agregados'!E13</f>
        <v>0</v>
      </c>
      <c r="F13" s="6">
        <f>Total!F13-'[1]Resumen por agregados'!F13</f>
        <v>0</v>
      </c>
      <c r="G13" s="6">
        <f>Total!G13-'[1]Resumen por agregados'!G13</f>
        <v>0</v>
      </c>
      <c r="H13" s="6">
        <f>Total!H13-'[1]Resumen por agregados'!H13</f>
        <v>0</v>
      </c>
      <c r="I13" s="6">
        <f>Total!I13-'[1]Resumen por agregados'!I13</f>
        <v>0</v>
      </c>
      <c r="J13" s="6">
        <f>Total!J13-'[1]Resumen por agregados'!J13</f>
        <v>0</v>
      </c>
      <c r="K13" s="6">
        <f>Total!K13-'[1]Resumen por agregados'!K13</f>
        <v>0</v>
      </c>
      <c r="L13" s="6">
        <f>Total!L13-'[1]Resumen por agregados'!L13</f>
        <v>0</v>
      </c>
      <c r="M13" s="6"/>
    </row>
    <row r="14" spans="2:13" ht="12.75">
      <c r="B14" t="s">
        <v>17</v>
      </c>
      <c r="C14" s="6">
        <f>Total!C14-'[1]Resumen por agregados'!C14</f>
        <v>0</v>
      </c>
      <c r="D14" s="6">
        <f>Total!D14-'[1]Resumen por agregados'!D14</f>
        <v>0</v>
      </c>
      <c r="E14" s="6">
        <f>Total!E14-'[1]Resumen por agregados'!E14</f>
        <v>0</v>
      </c>
      <c r="F14" s="6">
        <f>Total!F14-'[1]Resumen por agregados'!F14</f>
        <v>0</v>
      </c>
      <c r="G14" s="6">
        <f>Total!G14-'[1]Resumen por agregados'!G14</f>
        <v>0</v>
      </c>
      <c r="H14" s="6">
        <f>Total!H14-'[1]Resumen por agregados'!H14</f>
        <v>0</v>
      </c>
      <c r="I14" s="6">
        <f>Total!I14-'[1]Resumen por agregados'!I14</f>
        <v>0</v>
      </c>
      <c r="J14" s="6">
        <f>Total!J14-'[1]Resumen por agregados'!J14</f>
        <v>0</v>
      </c>
      <c r="K14" s="6">
        <f>Total!K14-'[1]Resumen por agregados'!K14</f>
        <v>0</v>
      </c>
      <c r="L14" s="6">
        <f>Total!L14-'[1]Resumen por agregados'!L14</f>
        <v>0</v>
      </c>
      <c r="M14" s="6"/>
    </row>
    <row r="15" spans="2:13" ht="12.75">
      <c r="B15" t="s">
        <v>18</v>
      </c>
      <c r="C15" s="6">
        <f>Total!C15-'[1]Resumen por agregados'!C15</f>
        <v>0</v>
      </c>
      <c r="D15" s="6">
        <f>Total!D15-'[1]Resumen por agregados'!D15</f>
        <v>0</v>
      </c>
      <c r="E15" s="6">
        <f>Total!E15-'[1]Resumen por agregados'!E15</f>
        <v>0</v>
      </c>
      <c r="F15" s="6">
        <f>Total!F15-'[1]Resumen por agregados'!F15</f>
        <v>0</v>
      </c>
      <c r="G15" s="6">
        <f>Total!G15-'[1]Resumen por agregados'!G15</f>
        <v>0</v>
      </c>
      <c r="H15" s="6">
        <f>Total!H15-'[1]Resumen por agregados'!H15</f>
        <v>0</v>
      </c>
      <c r="I15" s="6">
        <f>Total!I15-'[1]Resumen por agregados'!I15</f>
        <v>0</v>
      </c>
      <c r="J15" s="6">
        <f>Total!J15-'[1]Resumen por agregados'!J15</f>
        <v>0</v>
      </c>
      <c r="K15" s="6">
        <f>Total!K15-'[1]Resumen por agregados'!K15</f>
        <v>0</v>
      </c>
      <c r="L15" s="6">
        <f>Total!L15-'[1]Resumen por agregados'!L15</f>
        <v>0</v>
      </c>
      <c r="M15" s="6"/>
    </row>
    <row r="16" spans="2:13" ht="12.75">
      <c r="B16" t="s">
        <v>93</v>
      </c>
      <c r="C16" s="6">
        <f>Total!C16-'[1]Resumen por agregados'!C16</f>
        <v>-30.115229999999997</v>
      </c>
      <c r="D16" s="6">
        <f>Total!D16-'[1]Resumen por agregados'!D16</f>
        <v>-48.19151000000011</v>
      </c>
      <c r="E16" s="6">
        <f>Total!E16-'[1]Resumen por agregados'!E16</f>
        <v>-59.53128000000004</v>
      </c>
      <c r="F16" s="6">
        <f>Total!F16-'[1]Resumen por agregados'!F16</f>
        <v>-74.32615999999996</v>
      </c>
      <c r="G16" s="6">
        <f>Total!G16-'[1]Resumen por agregados'!G16</f>
        <v>-76.16211999999996</v>
      </c>
      <c r="H16" s="6">
        <f>Total!H16-'[1]Resumen por agregados'!H16</f>
        <v>-108.31714000000011</v>
      </c>
      <c r="I16" s="6">
        <f>Total!I16-'[1]Resumen por agregados'!I16</f>
        <v>-50.13902073999992</v>
      </c>
      <c r="J16" s="6">
        <f>Total!J16-'[1]Resumen por agregados'!J16</f>
        <v>-124.38760805199996</v>
      </c>
      <c r="K16" s="6">
        <f>Total!K16-'[1]Resumen por agregados'!K16</f>
        <v>-124.38760805199996</v>
      </c>
      <c r="L16" s="6">
        <f>Total!L16-'[1]Resumen por agregados'!L16</f>
        <v>0</v>
      </c>
      <c r="M16" s="6"/>
    </row>
    <row r="17" spans="2:13" ht="12.75">
      <c r="B17" s="5" t="s">
        <v>22</v>
      </c>
      <c r="C17" s="6">
        <f>Total!C18-'[1]Resumen por agregados'!C17</f>
        <v>0</v>
      </c>
      <c r="D17" s="6">
        <f>Total!D18-'[1]Resumen por agregados'!D17</f>
        <v>0</v>
      </c>
      <c r="E17" s="6">
        <f>Total!E18-'[1]Resumen por agregados'!E17</f>
        <v>0</v>
      </c>
      <c r="F17" s="6">
        <f>Total!F18-'[1]Resumen por agregados'!F17</f>
        <v>0</v>
      </c>
      <c r="G17" s="6">
        <f>Total!G18-'[1]Resumen por agregados'!G17</f>
        <v>0</v>
      </c>
      <c r="H17" s="6">
        <f>Total!H18-'[1]Resumen por agregados'!H17</f>
        <v>0</v>
      </c>
      <c r="I17" s="6">
        <f>Total!I18-'[1]Resumen por agregados'!I17</f>
        <v>0</v>
      </c>
      <c r="J17" s="6">
        <f>Total!J18-'[1]Resumen por agregados'!J17</f>
        <v>0</v>
      </c>
      <c r="K17" s="6">
        <f>Total!K18-'[1]Resumen por agregados'!K17</f>
        <v>0</v>
      </c>
      <c r="L17" s="6">
        <f>Total!L18-'[1]Resumen por agregados'!L17</f>
        <v>0</v>
      </c>
      <c r="M17" s="6"/>
    </row>
    <row r="18" spans="2:13" ht="12.75">
      <c r="B18" t="s">
        <v>145</v>
      </c>
      <c r="C18" s="6">
        <f>Total!C19-'[1]Resumen por agregados'!C18</f>
        <v>0</v>
      </c>
      <c r="D18" s="6">
        <f>Total!D19-'[1]Resumen por agregados'!D18</f>
        <v>0</v>
      </c>
      <c r="E18" s="6">
        <f>Total!E19-'[1]Resumen por agregados'!E18</f>
        <v>0</v>
      </c>
      <c r="F18" s="6">
        <f>Total!F19-'[1]Resumen por agregados'!F18</f>
        <v>0</v>
      </c>
      <c r="G18" s="6">
        <f>Total!G19-'[1]Resumen por agregados'!G18</f>
        <v>0</v>
      </c>
      <c r="H18" s="6">
        <f>Total!H19-'[1]Resumen por agregados'!H18</f>
        <v>0</v>
      </c>
      <c r="I18" s="6">
        <f>Total!I19-'[1]Resumen por agregados'!I18</f>
        <v>0</v>
      </c>
      <c r="J18" s="6">
        <f>Total!J19-'[1]Resumen por agregados'!J18</f>
        <v>0</v>
      </c>
      <c r="K18" s="6">
        <f>Total!K19-'[1]Resumen por agregados'!K18</f>
        <v>0</v>
      </c>
      <c r="L18" s="6">
        <f>Total!L19-'[1]Resumen por agregados'!L18</f>
        <v>0</v>
      </c>
      <c r="M18" s="6"/>
    </row>
    <row r="19" spans="2:13" ht="12.75">
      <c r="B19" t="s">
        <v>140</v>
      </c>
      <c r="C19" s="6">
        <f>Total!C20-'[1]Resumen por agregados'!C19</f>
        <v>0</v>
      </c>
      <c r="D19" s="6">
        <f>Total!D20-'[1]Resumen por agregados'!D19</f>
        <v>0</v>
      </c>
      <c r="E19" s="6">
        <f>Total!E20-'[1]Resumen por agregados'!E19</f>
        <v>0</v>
      </c>
      <c r="F19" s="6">
        <f>Total!F20-'[1]Resumen por agregados'!F19</f>
        <v>0</v>
      </c>
      <c r="G19" s="6">
        <f>Total!G20-'[1]Resumen por agregados'!G19</f>
        <v>0</v>
      </c>
      <c r="H19" s="6">
        <f>Total!H20-'[1]Resumen por agregados'!H19</f>
        <v>0</v>
      </c>
      <c r="I19" s="6">
        <f>Total!I20-'[1]Resumen por agregados'!I19</f>
        <v>0</v>
      </c>
      <c r="J19" s="6">
        <f>Total!J20-'[1]Resumen por agregados'!J19</f>
        <v>0</v>
      </c>
      <c r="K19" s="6">
        <f>Total!K20-'[1]Resumen por agregados'!K19</f>
        <v>0</v>
      </c>
      <c r="L19" s="6">
        <f>Total!L20-'[1]Resumen por agregados'!L19</f>
        <v>0</v>
      </c>
      <c r="M19" s="6"/>
    </row>
    <row r="20" spans="2:13" ht="12.75">
      <c r="B20" t="s">
        <v>23</v>
      </c>
      <c r="C20" s="6">
        <f>Total!C21-'[1]Resumen por agregados'!C20</f>
        <v>0</v>
      </c>
      <c r="D20" s="6">
        <f>Total!D21-'[1]Resumen por agregados'!D20</f>
        <v>0</v>
      </c>
      <c r="E20" s="6">
        <f>Total!E21-'[1]Resumen por agregados'!E20</f>
        <v>0</v>
      </c>
      <c r="F20" s="6">
        <f>Total!F21-'[1]Resumen por agregados'!F20</f>
        <v>0</v>
      </c>
      <c r="G20" s="6">
        <f>Total!G21-'[1]Resumen por agregados'!G20</f>
        <v>0</v>
      </c>
      <c r="H20" s="6">
        <f>Total!H21-'[1]Resumen por agregados'!H20</f>
        <v>0</v>
      </c>
      <c r="I20" s="6">
        <f>Total!I21-'[1]Resumen por agregados'!I20</f>
        <v>0</v>
      </c>
      <c r="J20" s="6">
        <f>Total!J21-'[1]Resumen por agregados'!J20</f>
        <v>0</v>
      </c>
      <c r="K20" s="6">
        <f>Total!K21-'[1]Resumen por agregados'!K20</f>
        <v>0</v>
      </c>
      <c r="L20" s="6">
        <f>Total!L21-'[1]Resumen por agregados'!L20</f>
        <v>0</v>
      </c>
      <c r="M20" s="6"/>
    </row>
    <row r="22" spans="2:12" ht="12.75">
      <c r="B22" s="3" t="s">
        <v>24</v>
      </c>
      <c r="C22" s="4">
        <f>C23+C24+C25</f>
        <v>0</v>
      </c>
      <c r="D22" s="4">
        <f aca="true" t="shared" si="2" ref="D22:K22">D23+D24+D25</f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>L23+L24+L25</f>
        <v>0</v>
      </c>
    </row>
    <row r="23" spans="2:12" ht="12.75">
      <c r="B23" t="s">
        <v>25</v>
      </c>
      <c r="C23" s="6">
        <f>Total!C24-'[1]Resumen por agregados'!C23</f>
        <v>0</v>
      </c>
      <c r="D23" s="6">
        <f>Total!D24-'[1]Resumen por agregados'!D23</f>
        <v>0</v>
      </c>
      <c r="E23" s="6">
        <f>Total!E24-'[1]Resumen por agregados'!E23</f>
        <v>0</v>
      </c>
      <c r="F23" s="6">
        <f>Total!F24-'[1]Resumen por agregados'!F23</f>
        <v>0</v>
      </c>
      <c r="G23" s="6">
        <f>Total!G24-'[1]Resumen por agregados'!G23</f>
        <v>0</v>
      </c>
      <c r="H23" s="6">
        <f>Total!H24-'[1]Resumen por agregados'!H23</f>
        <v>0</v>
      </c>
      <c r="I23" s="6">
        <f>Total!I24-'[1]Resumen por agregados'!I23</f>
        <v>0</v>
      </c>
      <c r="J23" s="6">
        <f>Total!J24-'[1]Resumen por agregados'!J23</f>
        <v>0</v>
      </c>
      <c r="K23" s="6">
        <f>Total!K24-'[1]Resumen por agregados'!K23</f>
        <v>0</v>
      </c>
      <c r="L23" s="6">
        <f>Total!L24-'[1]Resumen por agregados'!L23</f>
        <v>0</v>
      </c>
    </row>
    <row r="24" spans="2:12" ht="12.75">
      <c r="B24" t="s">
        <v>30</v>
      </c>
      <c r="C24" s="6">
        <f>Total!C25-'[1]Resumen por agregados'!C24</f>
        <v>0</v>
      </c>
      <c r="D24" s="6">
        <f>Total!D25-'[1]Resumen por agregados'!D24</f>
        <v>0</v>
      </c>
      <c r="E24" s="6">
        <f>Total!E25-'[1]Resumen por agregados'!E24</f>
        <v>0</v>
      </c>
      <c r="F24" s="6">
        <f>Total!F25-'[1]Resumen por agregados'!F24</f>
        <v>0</v>
      </c>
      <c r="G24" s="6">
        <f>Total!G25-'[1]Resumen por agregados'!G24</f>
        <v>0</v>
      </c>
      <c r="H24" s="6">
        <f>Total!H25-'[1]Resumen por agregados'!H24</f>
        <v>0</v>
      </c>
      <c r="I24" s="6">
        <f>Total!I25-'[1]Resumen por agregados'!I24</f>
        <v>0</v>
      </c>
      <c r="J24" s="6">
        <f>Total!J25-'[1]Resumen por agregados'!J24</f>
        <v>0</v>
      </c>
      <c r="K24" s="6">
        <f>Total!K25-'[1]Resumen por agregados'!K24</f>
        <v>0</v>
      </c>
      <c r="L24" s="6">
        <f>Total!L25-'[1]Resumen por agregados'!L24</f>
        <v>0</v>
      </c>
    </row>
    <row r="25" spans="2:12" ht="12.75">
      <c r="B25" t="s">
        <v>124</v>
      </c>
      <c r="C25" s="6">
        <f>Total!C26-'[1]Resumen por agregados'!C25</f>
        <v>0</v>
      </c>
      <c r="D25" s="6">
        <f>Total!D26-'[1]Resumen por agregados'!D25</f>
        <v>0</v>
      </c>
      <c r="E25" s="6">
        <f>Total!E26-'[1]Resumen por agregados'!E25</f>
        <v>0</v>
      </c>
      <c r="F25" s="6">
        <f>Total!F26-'[1]Resumen por agregados'!F25</f>
        <v>0</v>
      </c>
      <c r="G25" s="6">
        <f>Total!G26-'[1]Resumen por agregados'!G25</f>
        <v>0</v>
      </c>
      <c r="H25" s="6">
        <f>Total!H26-'[1]Resumen por agregados'!H25</f>
        <v>0</v>
      </c>
      <c r="I25" s="6">
        <f>Total!I26-'[1]Resumen por agregados'!I25</f>
        <v>0</v>
      </c>
      <c r="J25" s="6">
        <f>Total!J26-'[1]Resumen por agregados'!J25</f>
        <v>0</v>
      </c>
      <c r="K25" s="6">
        <f>Total!K26-'[1]Resumen por agregados'!K25</f>
        <v>0</v>
      </c>
      <c r="L25" s="6">
        <f>Total!L26-'[1]Resumen por agregados'!L25</f>
        <v>0</v>
      </c>
    </row>
    <row r="27" spans="2:12" ht="12.75">
      <c r="B27" s="3" t="s">
        <v>125</v>
      </c>
      <c r="C27" s="4">
        <f>SUM(C28:C37)</f>
        <v>0</v>
      </c>
      <c r="D27" s="4">
        <f aca="true" t="shared" si="3" ref="D27:I27">SUM(D28:D37)</f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>SUM(J28:J37)</f>
        <v>0</v>
      </c>
      <c r="K27" s="4">
        <f>SUM(K28:K37)</f>
        <v>0</v>
      </c>
      <c r="L27" s="4" t="e">
        <f>SUM(L28:L37)</f>
        <v>#REF!</v>
      </c>
    </row>
    <row r="28" spans="2:12" ht="12.75">
      <c r="B28" t="s">
        <v>126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>Total!L29-'[1]Resumen por agregados'!L28</f>
        <v>0</v>
      </c>
    </row>
    <row r="29" spans="2:12" ht="12.75">
      <c r="B29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 t="e">
        <f>Total!L30-'[1]Resumen por agregados'!L29</f>
        <v>#REF!</v>
      </c>
    </row>
    <row r="30" spans="2:12" ht="12.75">
      <c r="B30" t="s">
        <v>98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 t="e">
        <f>Total!L31-'[1]Resumen por agregados'!L30</f>
        <v>#REF!</v>
      </c>
    </row>
    <row r="31" spans="2:12" ht="12.75">
      <c r="B31" t="s">
        <v>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e">
        <f>Total!#REF!-'[1]Resumen por agregados'!L31</f>
        <v>#REF!</v>
      </c>
    </row>
    <row r="32" spans="2:12" ht="12.75">
      <c r="B32" t="s">
        <v>100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 t="e">
        <f>Total!L32-'[1]Resumen por agregados'!L32</f>
        <v>#REF!</v>
      </c>
    </row>
    <row r="33" spans="2:12" ht="12.75">
      <c r="B33" t="s">
        <v>26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>Total!L33-'[1]Resumen por agregados'!L33</f>
        <v>0</v>
      </c>
    </row>
    <row r="34" spans="2:12" ht="12.75">
      <c r="B34" t="s">
        <v>101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>Total!L34-'[1]Resumen por agregados'!L34</f>
        <v>0</v>
      </c>
    </row>
    <row r="35" spans="2:12" ht="12.75">
      <c r="B35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>Total!L35-'[1]Resumen por agregados'!L35</f>
        <v>0</v>
      </c>
    </row>
    <row r="36" spans="2:12" ht="12.75">
      <c r="B36" t="s">
        <v>118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>Total!L36-'[1]Resumen por agregados'!L36</f>
        <v>0</v>
      </c>
    </row>
    <row r="37" spans="2:12" ht="12.75">
      <c r="B37" t="s">
        <v>75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>Total!L37-'[1]Resumen por agregados'!L37</f>
        <v>0</v>
      </c>
    </row>
    <row r="39" spans="1:12" ht="12.75">
      <c r="A39" s="7"/>
      <c r="B39" s="7" t="s">
        <v>133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6">
        <f>Total!L39-'[1]Resumen por agregados'!L39</f>
        <v>0</v>
      </c>
    </row>
    <row r="41" spans="2:12" ht="12.75">
      <c r="B41" t="s">
        <v>65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>Total!L41-'[1]Resumen por agregados'!L41</f>
        <v>0</v>
      </c>
    </row>
    <row r="42" spans="2:12" ht="12.75">
      <c r="B42" t="s">
        <v>135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>Total!L42-'[1]Resumen por agregados'!L42</f>
        <v>0</v>
      </c>
    </row>
    <row r="43" spans="2:12" ht="12.75">
      <c r="B43" s="3" t="s">
        <v>20</v>
      </c>
      <c r="C43" s="4">
        <f>C39-C41+C42</f>
        <v>0</v>
      </c>
      <c r="D43" s="4">
        <f>D39-D41+D42</f>
        <v>0</v>
      </c>
      <c r="E43" s="4">
        <f>E39-E41+E42</f>
        <v>0</v>
      </c>
      <c r="F43" s="4">
        <f aca="true" t="shared" si="4" ref="F43:K43">F39-F41+F42</f>
        <v>0</v>
      </c>
      <c r="G43" s="4">
        <f t="shared" si="4"/>
        <v>0</v>
      </c>
      <c r="H43" s="4">
        <f t="shared" si="4"/>
        <v>0</v>
      </c>
      <c r="I43" s="4">
        <f t="shared" si="4"/>
        <v>0</v>
      </c>
      <c r="J43" s="4">
        <f t="shared" si="4"/>
        <v>0</v>
      </c>
      <c r="K43" s="4">
        <f t="shared" si="4"/>
        <v>0</v>
      </c>
      <c r="L43" s="4">
        <f>L39-L41+L42</f>
        <v>0</v>
      </c>
    </row>
    <row r="45" spans="1:12" ht="12.75">
      <c r="A45" s="3"/>
      <c r="B45" s="3" t="s">
        <v>144</v>
      </c>
      <c r="C45" s="4">
        <f>C46+C47+C48</f>
        <v>0</v>
      </c>
      <c r="D45" s="4">
        <f aca="true" t="shared" si="5" ref="D45:K45">D46+D47+D48</f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 t="e">
        <f>L46+L47+L48</f>
        <v>#REF!</v>
      </c>
    </row>
    <row r="46" spans="2:12" ht="12.75">
      <c r="B46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>Total!L47-'[1]Resumen por agregados'!L46</f>
        <v>0</v>
      </c>
    </row>
    <row r="47" spans="2:12" ht="12.75">
      <c r="B47" t="s">
        <v>64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>Total!L48-'[1]Resumen por agregados'!L47</f>
        <v>0</v>
      </c>
    </row>
    <row r="48" spans="2:12" ht="12.75">
      <c r="B48" t="s">
        <v>146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 t="e">
        <f>Total!L49-'[1]Resumen por agregados'!L48</f>
        <v>#REF!</v>
      </c>
    </row>
    <row r="50" ht="12.75">
      <c r="B50" s="3" t="s">
        <v>55</v>
      </c>
    </row>
    <row r="51" spans="2:12" ht="12.75">
      <c r="B51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f>Total!L53-'[1]Resumen por agregados'!L51</f>
        <v>0</v>
      </c>
    </row>
    <row r="52" spans="2:12" ht="12.75">
      <c r="B52" t="s">
        <v>57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>Total!L54-'[1]Resumen por agregados'!L52</f>
        <v>0</v>
      </c>
    </row>
    <row r="53" spans="2:12" ht="12.75">
      <c r="B53" t="s">
        <v>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f>Total!L55-'[1]Resumen por agregados'!L53</f>
        <v>0</v>
      </c>
    </row>
    <row r="54" spans="2:12" ht="12.75">
      <c r="B54" t="s">
        <v>70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f>Total!L56-'[1]Resumen por agregados'!L54</f>
        <v>0</v>
      </c>
    </row>
    <row r="55" spans="2:12" ht="12.75">
      <c r="B55" t="s">
        <v>52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>Total!L57-'[1]Resumen por agregados'!L55</f>
        <v>0</v>
      </c>
    </row>
    <row r="57" spans="2:12" ht="12.75">
      <c r="B57" s="3" t="s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9" ht="12.75">
      <c r="B59" s="7" t="s">
        <v>1</v>
      </c>
    </row>
    <row r="60" spans="2:12" ht="12.75">
      <c r="B60" t="s">
        <v>143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Total!L63-'[2]Resumen por agregados'!L60</f>
        <v>-3122.2899999998044</v>
      </c>
    </row>
    <row r="61" spans="2:12" ht="12.75">
      <c r="B61" t="s">
        <v>117</v>
      </c>
      <c r="C61" s="6">
        <f>Total!C64-'[2]Resumen por agregados'!C61</f>
        <v>0</v>
      </c>
      <c r="D61" s="6">
        <f>Total!D64-'[2]Resumen por agregados'!D61</f>
        <v>0</v>
      </c>
      <c r="E61" s="6">
        <f>Total!E64-'[2]Resumen por agregados'!E61</f>
        <v>0</v>
      </c>
      <c r="F61" s="6">
        <f>Total!F64-'[2]Resumen por agregados'!F61</f>
        <v>0</v>
      </c>
      <c r="G61" s="6">
        <f>Total!G64-'[2]Resumen por agregados'!G61</f>
        <v>0</v>
      </c>
      <c r="H61" s="6">
        <f>Total!H64-'[2]Resumen por agregados'!H61</f>
        <v>0</v>
      </c>
      <c r="I61" s="6">
        <f>Total!I64-'[2]Resumen por agregados'!I61</f>
        <v>0</v>
      </c>
      <c r="J61" s="6">
        <f>Total!J64-'[2]Resumen por agregados'!J61</f>
        <v>0</v>
      </c>
      <c r="K61" s="6">
        <f>Total!K64-'[2]Resumen por agregados'!K61</f>
        <v>0</v>
      </c>
      <c r="L61" s="6">
        <f>Total!L64-'[2]Resumen por agregados'!L61</f>
        <v>-0.0034050158677023656</v>
      </c>
    </row>
    <row r="62" spans="2:12" ht="12.75">
      <c r="B62" t="s">
        <v>69</v>
      </c>
      <c r="C62" s="6">
        <f>Total!C65-'[2]Resumen por agregados'!C62</f>
        <v>0</v>
      </c>
      <c r="D62" s="6">
        <f>Total!D65-'[2]Resumen por agregados'!D62</f>
        <v>0</v>
      </c>
      <c r="E62" s="6">
        <f>Total!E65-'[2]Resumen por agregados'!E62</f>
        <v>0</v>
      </c>
      <c r="F62" s="6">
        <f>Total!F65-'[2]Resumen por agregados'!F62</f>
        <v>0</v>
      </c>
      <c r="G62" s="6">
        <f>Total!G65-'[2]Resumen por agregados'!G62</f>
        <v>0</v>
      </c>
      <c r="H62" s="6">
        <f>Total!H65-'[2]Resumen por agregados'!H62</f>
        <v>0</v>
      </c>
      <c r="I62" s="6">
        <f>Total!I65-'[2]Resumen por agregados'!I62</f>
        <v>0</v>
      </c>
      <c r="J62" s="6">
        <f>Total!J65-'[2]Resumen por agregados'!J62</f>
        <v>0</v>
      </c>
      <c r="K62" s="6">
        <f>Total!K65-'[2]Resumen por agregados'!K62</f>
        <v>0</v>
      </c>
      <c r="L62" s="6">
        <f>Total!L65-'[2]Resumen por agregados'!L62</f>
        <v>139.43990166229196</v>
      </c>
    </row>
    <row r="63" spans="2:12" ht="12.75">
      <c r="B63" t="s">
        <v>131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Total!L66-'[2]Resumen por agregados'!L63</f>
        <v>0</v>
      </c>
    </row>
    <row r="64" spans="2:12" ht="12.75">
      <c r="B64" t="s">
        <v>66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f>Total!L67-'[2]Resumen por agregados'!L64</f>
        <v>-44049155</v>
      </c>
    </row>
    <row r="65" spans="2:12" ht="12.75">
      <c r="B65" t="s">
        <v>67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f>Total!L68-'[2]Resumen por agregados'!L65</f>
        <v>0</v>
      </c>
    </row>
    <row r="67" ht="12.75">
      <c r="B67" t="s">
        <v>68</v>
      </c>
    </row>
    <row r="68" spans="2:12" ht="12.75">
      <c r="B68" t="s">
        <v>80</v>
      </c>
      <c r="C68" s="6">
        <f>Total!C71-'[2]Resumen por agregados'!C68</f>
        <v>-0.0004524262808175833</v>
      </c>
      <c r="D68" s="6">
        <f>Total!D71-'[2]Resumen por agregados'!D68</f>
        <v>-0.00046907109738995867</v>
      </c>
      <c r="E68" s="6">
        <f>Total!E71-'[2]Resumen por agregados'!E68</f>
        <v>-0.0004629300894328503</v>
      </c>
      <c r="F68" s="6">
        <f>Total!F71-'[2]Resumen por agregados'!F68</f>
        <v>-0.00048410557617083183</v>
      </c>
      <c r="G68" s="6">
        <f>Total!G71-'[2]Resumen por agregados'!G68</f>
        <v>-0.00048452367528969975</v>
      </c>
      <c r="H68" s="6">
        <f>Total!H71-'[2]Resumen por agregados'!H68</f>
        <v>-0.0005075424907496767</v>
      </c>
      <c r="I68" s="6">
        <f>Total!I71-'[2]Resumen por agregados'!I68</f>
        <v>-0.00038284098845735304</v>
      </c>
      <c r="J68" s="6">
        <f>Total!J71-'[2]Resumen por agregados'!J68</f>
        <v>-0.00038705288775038593</v>
      </c>
      <c r="K68" s="6">
        <f>Total!K71-'[2]Resumen por agregados'!K68</f>
        <v>-0.00012911279403569897</v>
      </c>
      <c r="L68" s="6">
        <f>Total!L71-'[2]Resumen por agregados'!L68</f>
        <v>0.0003452654985661441</v>
      </c>
    </row>
    <row r="69" spans="2:12" ht="12.75">
      <c r="B69" t="s">
        <v>134</v>
      </c>
      <c r="C69" s="6">
        <f>Total!C72-'[2]Resumen por agregados'!C69</f>
        <v>-0.00040745426596737466</v>
      </c>
      <c r="D69" s="6">
        <f>Total!D72-'[2]Resumen por agregados'!D69</f>
        <v>-0.0004247220078276437</v>
      </c>
      <c r="E69" s="6">
        <f>Total!E72-'[2]Resumen por agregados'!E69</f>
        <v>-0.0004129990546422324</v>
      </c>
      <c r="F69" s="6">
        <f>Total!F72-'[2]Resumen por agregados'!F69</f>
        <v>-0.0004202301041735662</v>
      </c>
      <c r="G69" s="6">
        <f>Total!G72-'[2]Resumen por agregados'!G69</f>
        <v>-0.000425728955209162</v>
      </c>
      <c r="H69" s="6">
        <f>Total!H72-'[2]Resumen por agregados'!H69</f>
        <v>-0.00048325156531404956</v>
      </c>
      <c r="I69" s="6">
        <f>Total!I72-'[2]Resumen por agregados'!I69</f>
        <v>-0.0004387410750377463</v>
      </c>
      <c r="J69" s="6">
        <f>Total!J72-'[2]Resumen por agregados'!J69</f>
        <v>-0.0004321025685904145</v>
      </c>
      <c r="K69" s="6">
        <f>Total!K72-'[2]Resumen por agregados'!K69</f>
        <v>-0.00017416247487572756</v>
      </c>
      <c r="L69" s="6">
        <f>Total!L72-'[2]Resumen por agregados'!L69</f>
        <v>0.00036566588790055976</v>
      </c>
    </row>
    <row r="70" spans="2:12" ht="12.75">
      <c r="B70" t="s">
        <v>82</v>
      </c>
      <c r="C70" s="6">
        <f>Total!C73-'[2]Resumen por agregados'!C70</f>
        <v>-377.3277560083079</v>
      </c>
      <c r="D70" s="6">
        <f>Total!D73-'[2]Resumen por agregados'!D70</f>
        <v>-403.32404013030464</v>
      </c>
      <c r="E70" s="6">
        <f>Total!E73-'[2]Resumen por agregados'!E70</f>
        <v>-411.16888369432127</v>
      </c>
      <c r="F70" s="6">
        <f>Total!F73-'[2]Resumen por agregados'!F70</f>
        <v>-445.5152159114514</v>
      </c>
      <c r="G70" s="6">
        <f>Total!G73-'[2]Resumen por agregados'!G70</f>
        <v>-463.75408716802485</v>
      </c>
      <c r="H70" s="6">
        <f>Total!H73-'[2]Resumen por agregados'!H70</f>
        <v>-503.3451988781162</v>
      </c>
      <c r="I70" s="6">
        <f>Total!I73-'[2]Resumen por agregados'!I70</f>
        <v>-382.7101288134145</v>
      </c>
      <c r="J70" s="6">
        <f>Total!J73-'[2]Resumen por agregados'!J70</f>
        <v>-372.5294990368275</v>
      </c>
      <c r="K70" s="6">
        <f>Total!K73-'[2]Resumen por agregados'!K70</f>
        <v>-124.26809359547042</v>
      </c>
      <c r="L70" s="6">
        <f>Total!L73-'[2]Resumen por agregados'!L70</f>
        <v>345.6032466843171</v>
      </c>
    </row>
    <row r="71" spans="2:12" ht="12.75">
      <c r="B71" t="s">
        <v>84</v>
      </c>
      <c r="C71" s="6">
        <f>Total!C74-'[2]Resumen por agregados'!C71</f>
        <v>0</v>
      </c>
      <c r="D71" s="6">
        <f>Total!D74-'[2]Resumen por agregados'!D71</f>
        <v>0</v>
      </c>
      <c r="E71" s="6">
        <f>Total!E74-'[2]Resumen por agregados'!E71</f>
        <v>0</v>
      </c>
      <c r="F71" s="6">
        <f>Total!F74-'[2]Resumen por agregados'!F71</f>
        <v>0</v>
      </c>
      <c r="G71" s="6">
        <f>Total!G74-'[2]Resumen por agregados'!G71</f>
        <v>0</v>
      </c>
      <c r="H71" s="6">
        <f>Total!H74-'[2]Resumen por agregados'!H71</f>
        <v>0</v>
      </c>
      <c r="I71" s="6">
        <f>Total!I74-'[2]Resumen por agregados'!I71</f>
        <v>0</v>
      </c>
      <c r="J71" s="6">
        <f>Total!J74-'[2]Resumen por agregados'!J71</f>
        <v>0</v>
      </c>
      <c r="K71" s="6">
        <f>Total!K74-'[2]Resumen por agregados'!K71</f>
        <v>0</v>
      </c>
      <c r="L71" s="6">
        <f>Total!L74-'[2]Resumen por agregados'!L71</f>
        <v>0</v>
      </c>
    </row>
    <row r="72" spans="2:12" ht="12.75">
      <c r="B72" t="s">
        <v>85</v>
      </c>
      <c r="C72" s="6">
        <f>Total!C75-'[2]Resumen por agregados'!C72</f>
        <v>-7.765402289579697</v>
      </c>
      <c r="D72" s="6">
        <f>Total!D75-'[2]Resumen por agregados'!D72</f>
        <v>-8.463530040658043</v>
      </c>
      <c r="E72" s="6">
        <f>Total!E75-'[2]Resumen por agregados'!E72</f>
        <v>-8.869169151332244</v>
      </c>
      <c r="F72" s="6">
        <f>Total!F75-'[2]Resumen por agregados'!F72</f>
        <v>-9.804220804156557</v>
      </c>
      <c r="G72" s="6">
        <f>Total!G75-'[2]Resumen por agregados'!G72</f>
        <v>-10.480208781586043</v>
      </c>
      <c r="H72" s="6">
        <f>Total!H75-'[2]Resumen por agregados'!H72</f>
        <v>-11.619452989806632</v>
      </c>
      <c r="I72" s="6">
        <f>Total!I75-'[2]Resumen por agregados'!I72</f>
        <v>-8.852576575499825</v>
      </c>
      <c r="J72" s="6">
        <f>Total!J75-'[2]Resumen por agregados'!J72</f>
        <v>-8.515184840508937</v>
      </c>
      <c r="K72" s="6">
        <f>Total!K75-'[2]Resumen por agregados'!K72</f>
        <v>-2.8404885773584283</v>
      </c>
      <c r="L72" s="6">
        <f>Total!L75-'[2]Resumen por agregados'!L72</f>
        <v>-2319.243396878813</v>
      </c>
    </row>
    <row r="73" spans="2:12" ht="12.75">
      <c r="B73" t="s">
        <v>19</v>
      </c>
      <c r="C73" s="6">
        <f>Total!C76-'[2]Resumen por agregados'!C73</f>
        <v>-7.76540228957947</v>
      </c>
      <c r="D73" s="6">
        <f>Total!D76-'[2]Resumen por agregados'!D73</f>
        <v>-8.463530040656906</v>
      </c>
      <c r="E73" s="6">
        <f>Total!E76-'[2]Resumen por agregados'!E73</f>
        <v>-8.86916915133179</v>
      </c>
      <c r="F73" s="6">
        <f>Total!F76-'[2]Resumen por agregados'!F73</f>
        <v>-9.804220804156103</v>
      </c>
      <c r="G73" s="6">
        <f>Total!G76-'[2]Resumen por agregados'!G73</f>
        <v>-10.480208781585588</v>
      </c>
      <c r="H73" s="6">
        <f>Total!H76-'[2]Resumen por agregados'!H73</f>
        <v>-11.619452989806632</v>
      </c>
      <c r="I73" s="6">
        <f>Total!I76-'[2]Resumen por agregados'!I73</f>
        <v>-8.85257657549937</v>
      </c>
      <c r="J73" s="6">
        <f>Total!J76-'[2]Resumen por agregados'!J73</f>
        <v>-8.515184840508482</v>
      </c>
      <c r="K73" s="6">
        <f>Total!K76-'[2]Resumen por agregados'!K73</f>
        <v>-2.8404885773584283</v>
      </c>
      <c r="L73" s="6">
        <f>Total!L76-'[2]Resumen por agregados'!L73</f>
        <v>0</v>
      </c>
    </row>
    <row r="74" spans="2:12" ht="12.75">
      <c r="B74" t="s">
        <v>139</v>
      </c>
      <c r="C74" s="6">
        <f>Total!C77-'[2]Resumen por agregados'!C74</f>
        <v>0</v>
      </c>
      <c r="D74" s="6">
        <f>Total!D77-'[2]Resumen por agregados'!D74</f>
        <v>0</v>
      </c>
      <c r="E74" s="6">
        <f>Total!E77-'[2]Resumen por agregados'!E74</f>
        <v>0</v>
      </c>
      <c r="F74" s="6">
        <f>Total!F77-'[2]Resumen por agregados'!F74</f>
        <v>0</v>
      </c>
      <c r="G74" s="6">
        <f>Total!G77-'[2]Resumen por agregados'!G74</f>
        <v>0</v>
      </c>
      <c r="H74" s="6">
        <f>Total!H77-'[2]Resumen por agregados'!H74</f>
        <v>0</v>
      </c>
      <c r="I74" s="6">
        <f>Total!I77-'[2]Resumen por agregados'!I74</f>
        <v>0</v>
      </c>
      <c r="J74" s="6">
        <f>Total!J77-'[2]Resumen por agregados'!J74</f>
        <v>0</v>
      </c>
      <c r="K74" s="6">
        <f>Total!K77-'[2]Resumen por agregados'!K74</f>
        <v>0</v>
      </c>
      <c r="L74" s="6">
        <f>Total!L77-'[2]Resumen por agregados'!L74</f>
        <v>0</v>
      </c>
    </row>
    <row r="75" spans="2:12" ht="12.75">
      <c r="B75" t="s">
        <v>85</v>
      </c>
      <c r="C75" s="6">
        <f>Total!C78-'[2]Resumen por agregados'!C75</f>
        <v>-9.671437926003819</v>
      </c>
      <c r="D75" s="6">
        <f>Total!D78-'[2]Resumen por agregados'!D75</f>
        <v>-10.112615683391596</v>
      </c>
      <c r="E75" s="6">
        <f>Total!E78-'[2]Resumen por agregados'!E75</f>
        <v>-10.18879627073602</v>
      </c>
      <c r="F75" s="6">
        <f>Total!F78-'[2]Resumen por agregados'!F75</f>
        <v>-10.800513401087755</v>
      </c>
      <c r="G75" s="6">
        <f>Total!G78-'[2]Resumen por agregados'!G75</f>
        <v>-11.086459834905781</v>
      </c>
      <c r="H75" s="6">
        <f>Total!H78-'[2]Resumen por agregados'!H75</f>
        <v>-11.897456651885022</v>
      </c>
      <c r="I75" s="6">
        <f>Total!I78-'[2]Resumen por agregados'!I75</f>
        <v>-8.852576575499825</v>
      </c>
      <c r="J75" s="6">
        <f>Total!J78-'[2]Resumen por agregados'!J75</f>
        <v>-8.507003256310554</v>
      </c>
      <c r="K75" s="6">
        <f>Total!K78-'[2]Resumen por agregados'!K75</f>
        <v>-2.837759371017455</v>
      </c>
      <c r="L75" s="6">
        <f>Total!L78-'[2]Resumen por agregados'!L75</f>
        <v>-2307.7923105841887</v>
      </c>
    </row>
    <row r="76" spans="2:12" ht="12.75">
      <c r="B76" t="s">
        <v>19</v>
      </c>
      <c r="C76" s="6">
        <f>Total!C79-'[2]Resumen por agregados'!C76</f>
        <v>-9.671437926003364</v>
      </c>
      <c r="D76" s="6">
        <f>Total!D79-'[2]Resumen por agregados'!D76</f>
        <v>-10.112615683390686</v>
      </c>
      <c r="E76" s="6">
        <f>Total!E79-'[2]Resumen por agregados'!E76</f>
        <v>-10.188796270735565</v>
      </c>
      <c r="F76" s="6">
        <f>Total!F79-'[2]Resumen por agregados'!F76</f>
        <v>-10.8005134010873</v>
      </c>
      <c r="G76" s="6">
        <f>Total!G79-'[2]Resumen por agregados'!G76</f>
        <v>-11.086459834905327</v>
      </c>
      <c r="H76" s="6">
        <f>Total!H79-'[2]Resumen por agregados'!H76</f>
        <v>-11.897456651885022</v>
      </c>
      <c r="I76" s="6">
        <f>Total!I79-'[2]Resumen por agregados'!I76</f>
        <v>-8.85257657549937</v>
      </c>
      <c r="J76" s="6">
        <f>Total!J79-'[2]Resumen por agregados'!J76</f>
        <v>-8.507003256310327</v>
      </c>
      <c r="K76" s="6">
        <f>Total!K79-'[2]Resumen por agregados'!K76</f>
        <v>-2.8377593710170004</v>
      </c>
      <c r="L76" s="6">
        <f>Total!L79-'[2]Resumen por agregados'!L76</f>
        <v>7.8458541755071565</v>
      </c>
    </row>
    <row r="77" spans="2:12" ht="12.75">
      <c r="B77" t="s">
        <v>4</v>
      </c>
      <c r="C77" s="6">
        <f>Total!C80-'[2]Resumen por agregados'!C77</f>
        <v>-339.82067437737714</v>
      </c>
      <c r="D77" s="6">
        <f>Total!D80-'[2]Resumen por agregados'!D77</f>
        <v>-365.19111299428914</v>
      </c>
      <c r="E77" s="6">
        <f>Total!E80-'[2]Resumen por agregados'!E77</f>
        <v>-366.82074494680273</v>
      </c>
      <c r="F77" s="6">
        <f>Total!F80-'[2]Resumen por agregados'!F77</f>
        <v>-386.73156189241854</v>
      </c>
      <c r="G77" s="6">
        <f>Total!G80-'[2]Resumen por agregados'!G77</f>
        <v>-407.4796611042111</v>
      </c>
      <c r="H77" s="6">
        <f>Total!H80-'[2]Resumen por agregados'!H77</f>
        <v>-479.25515535040176</v>
      </c>
      <c r="I77" s="6">
        <f>Total!I80-'[2]Resumen por agregados'!I77</f>
        <v>-438.5911080733931</v>
      </c>
      <c r="J77" s="6">
        <f>Total!J80-'[2]Resumen por agregados'!J77</f>
        <v>-415.8887803295074</v>
      </c>
      <c r="K77" s="6">
        <f>Total!K80-'[2]Resumen por agregados'!K77</f>
        <v>-167.62737488815037</v>
      </c>
      <c r="L77" s="6">
        <f>Total!L80-'[2]Resumen por agregados'!L77</f>
        <v>364.4584394738631</v>
      </c>
    </row>
    <row r="78" spans="2:12" ht="12.75">
      <c r="B78" t="s">
        <v>96</v>
      </c>
      <c r="C78" s="6">
        <f>Total!C81-'[2]Resumen por agregados'!C78</f>
        <v>0</v>
      </c>
      <c r="D78" s="6">
        <f>Total!D81-'[2]Resumen por agregados'!D78</f>
        <v>0</v>
      </c>
      <c r="E78" s="6">
        <f>Total!E81-'[2]Resumen por agregados'!E78</f>
        <v>0</v>
      </c>
      <c r="F78" s="6">
        <f>Total!F81-'[2]Resumen por agregados'!F78</f>
        <v>0</v>
      </c>
      <c r="G78" s="6">
        <f>Total!G81-'[2]Resumen por agregados'!G78</f>
        <v>0</v>
      </c>
      <c r="H78" s="6">
        <f>Total!H81-'[2]Resumen por agregados'!H78</f>
        <v>0</v>
      </c>
      <c r="I78" s="6">
        <f>Total!I81-'[2]Resumen por agregados'!I78</f>
        <v>0</v>
      </c>
      <c r="J78" s="6">
        <f>Total!J81-'[2]Resumen por agregados'!J78</f>
        <v>0</v>
      </c>
      <c r="K78" s="6">
        <f>Total!K81-'[2]Resumen por agregados'!K78</f>
        <v>0</v>
      </c>
      <c r="L78" s="6">
        <f>Total!L81-'[2]Resumen por agregados'!L78</f>
        <v>0</v>
      </c>
    </row>
    <row r="79" spans="2:12" ht="12.75">
      <c r="B79" t="s">
        <v>85</v>
      </c>
      <c r="C79" s="6">
        <f>Total!C82-'[2]Resumen por agregados'!C79</f>
        <v>-8.710078985393466</v>
      </c>
      <c r="D79" s="6">
        <f>Total!D82-'[2]Resumen por agregados'!D79</f>
        <v>-9.156501991570167</v>
      </c>
      <c r="E79" s="6">
        <f>Total!E82-'[2]Resumen por agregados'!E79</f>
        <v>-9.089846013058377</v>
      </c>
      <c r="F79" s="6">
        <f>Total!F82-'[2]Resumen por agregados'!F79</f>
        <v>-9.375436051712768</v>
      </c>
      <c r="G79" s="6">
        <f>Total!G82-'[2]Resumen por agregados'!G79</f>
        <v>-9.741168911220939</v>
      </c>
      <c r="H79" s="6">
        <f>Total!H82-'[2]Resumen por agregados'!H79</f>
        <v>-11.328045740145171</v>
      </c>
      <c r="I79" s="6">
        <f>Total!I82-'[2]Resumen por agregados'!I79</f>
        <v>-10.145175361810288</v>
      </c>
      <c r="J79" s="6">
        <f>Total!J82-'[2]Resumen por agregados'!J79</f>
        <v>-9.497146447928571</v>
      </c>
      <c r="K79" s="6">
        <f>Total!K82-'[2]Resumen por agregados'!K79</f>
        <v>-3.827902562635245</v>
      </c>
      <c r="L79" s="6">
        <f>Total!L82-'[2]Resumen por agregados'!L79</f>
        <v>-2200.0383406314672</v>
      </c>
    </row>
    <row r="80" spans="2:12" ht="12.75">
      <c r="B80" t="s">
        <v>19</v>
      </c>
      <c r="C80" s="6">
        <f>Total!C83-'[2]Resumen por agregados'!C80</f>
        <v>-8.710078985393011</v>
      </c>
      <c r="D80" s="6">
        <f>Total!D83-'[2]Resumen por agregados'!D80</f>
        <v>-9.156501991568803</v>
      </c>
      <c r="E80" s="6">
        <f>Total!E83-'[2]Resumen por agregados'!E80</f>
        <v>-9.089846013057922</v>
      </c>
      <c r="F80" s="6">
        <f>Total!F83-'[2]Resumen por agregados'!F80</f>
        <v>-9.375436051712313</v>
      </c>
      <c r="G80" s="6">
        <f>Total!G83-'[2]Resumen por agregados'!G80</f>
        <v>-9.741168911220484</v>
      </c>
      <c r="H80" s="6">
        <f>Total!H83-'[2]Resumen por agregados'!H80</f>
        <v>-11.328045740145171</v>
      </c>
      <c r="I80" s="6">
        <f>Total!I83-'[2]Resumen por agregados'!I80</f>
        <v>-10.145175361809834</v>
      </c>
      <c r="J80" s="6">
        <f>Total!J83-'[2]Resumen por agregados'!J80</f>
        <v>-9.497146447928117</v>
      </c>
      <c r="K80" s="6">
        <f>Total!K83-'[2]Resumen por agregados'!K80</f>
        <v>-3.8279025626347902</v>
      </c>
      <c r="L80" s="6">
        <f>Total!L83-'[2]Resumen por agregados'!L80</f>
        <v>8.273903085629627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02"/>
  <sheetViews>
    <sheetView zoomScale="125" zoomScaleNormal="125" workbookViewId="0" topLeftCell="A3">
      <pane xSplit="14280" ySplit="8020" topLeftCell="L78" activePane="topRight" state="split"/>
      <selection pane="topLeft" activeCell="B11" sqref="B11"/>
      <selection pane="topRight" activeCell="P16" sqref="P16"/>
      <selection pane="bottomLeft" activeCell="B45" sqref="B45"/>
      <selection pane="bottomRight" activeCell="N97" sqref="N97"/>
    </sheetView>
  </sheetViews>
  <sheetFormatPr defaultColWidth="11.00390625" defaultRowHeight="12.75"/>
  <cols>
    <col min="1" max="1" width="6.25390625" style="0" customWidth="1"/>
    <col min="2" max="2" width="58.00390625" style="0" customWidth="1"/>
    <col min="3" max="11" width="10.125" style="0" bestFit="1" customWidth="1"/>
  </cols>
  <sheetData>
    <row r="4" ht="12.75">
      <c r="B4" s="7" t="s">
        <v>97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6407.689845126232</v>
      </c>
      <c r="D9" s="4">
        <f aca="true" t="shared" si="1" ref="D9:J9">D10+D17</f>
        <v>7154.525516026743</v>
      </c>
      <c r="E9" s="4">
        <f t="shared" si="1"/>
        <v>8175.04449994063</v>
      </c>
      <c r="F9" s="4">
        <f t="shared" si="1"/>
        <v>9359.755399817639</v>
      </c>
      <c r="G9" s="4">
        <f t="shared" si="1"/>
        <v>10911.24117625089</v>
      </c>
      <c r="H9" s="4">
        <f t="shared" si="1"/>
        <v>10765.420855756098</v>
      </c>
      <c r="I9" s="4">
        <f t="shared" si="1"/>
        <v>9328.459870400524</v>
      </c>
      <c r="J9" s="4">
        <f t="shared" si="1"/>
        <v>8114.187300050051</v>
      </c>
      <c r="K9" s="4">
        <f>K10+K17</f>
        <v>10536.00187005005</v>
      </c>
      <c r="L9" s="4">
        <f>L10+L17</f>
        <v>10151.733685429675</v>
      </c>
      <c r="M9" s="4">
        <f>M10+M17</f>
        <v>9846.04958225719</v>
      </c>
      <c r="N9" s="4">
        <f>N10+N17</f>
        <v>9212.260996532728</v>
      </c>
      <c r="O9" s="1"/>
    </row>
    <row r="10" spans="2:15" ht="12.75">
      <c r="B10" s="5" t="s">
        <v>119</v>
      </c>
      <c r="C10" s="6">
        <f>SUM(C11:C16)</f>
        <v>2701.5317635322235</v>
      </c>
      <c r="D10" s="6">
        <f aca="true" t="shared" si="2" ref="D10:I10">SUM(D11:D16)</f>
        <v>3206.1075160267433</v>
      </c>
      <c r="E10" s="6">
        <f t="shared" si="2"/>
        <v>3902.98157994063</v>
      </c>
      <c r="F10" s="6">
        <f t="shared" si="2"/>
        <v>4543.133889817638</v>
      </c>
      <c r="G10" s="6">
        <f t="shared" si="2"/>
        <v>5314.441886250891</v>
      </c>
      <c r="H10" s="6">
        <f t="shared" si="2"/>
        <v>4772.737305756098</v>
      </c>
      <c r="I10" s="6">
        <f t="shared" si="2"/>
        <v>3320.082470400525</v>
      </c>
      <c r="J10" s="6">
        <f>SUM(J11:J16)</f>
        <v>2337.0876000500507</v>
      </c>
      <c r="K10" s="6">
        <f>J10</f>
        <v>2337.0876000500507</v>
      </c>
      <c r="L10" s="6">
        <f>SUM(L11:L16)</f>
        <v>2169.9623654296747</v>
      </c>
      <c r="M10" s="6">
        <f>SUM(M11:M16)</f>
        <v>1846.5822762371906</v>
      </c>
      <c r="N10" s="6">
        <f>SUM(N11:N16)</f>
        <v>1670.4422496427287</v>
      </c>
      <c r="O10" s="1"/>
    </row>
    <row r="11" spans="2:15" ht="12.75">
      <c r="B11" t="s">
        <v>120</v>
      </c>
      <c r="C11" s="1">
        <v>92.24896607091085</v>
      </c>
      <c r="D11" s="1">
        <v>98.499</v>
      </c>
      <c r="E11" s="1">
        <v>101.343</v>
      </c>
      <c r="F11" s="1">
        <v>114.43247</v>
      </c>
      <c r="G11" s="1">
        <v>128.79928</v>
      </c>
      <c r="H11" s="1">
        <v>138.32137</v>
      </c>
      <c r="I11" s="1">
        <v>114.63022</v>
      </c>
      <c r="J11" s="1">
        <v>81.21042999999999</v>
      </c>
      <c r="K11" s="1">
        <v>81.21042999999999</v>
      </c>
      <c r="L11" s="1">
        <v>134.46643</v>
      </c>
      <c r="M11" s="1">
        <v>126.49205344925599</v>
      </c>
      <c r="N11" s="1">
        <v>121.30582147252198</v>
      </c>
      <c r="O11" s="1"/>
    </row>
    <row r="12" spans="2:15" ht="12.75">
      <c r="B12" t="s">
        <v>153</v>
      </c>
      <c r="C12" s="1">
        <v>243.519</v>
      </c>
      <c r="D12" s="1">
        <v>274.122</v>
      </c>
      <c r="E12" s="1">
        <v>275.3</v>
      </c>
      <c r="F12" s="1">
        <v>303.308</v>
      </c>
      <c r="G12" s="1">
        <v>362.929</v>
      </c>
      <c r="H12" s="1">
        <v>453.242</v>
      </c>
      <c r="I12" s="1">
        <v>536.398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383.2732177961541</v>
      </c>
      <c r="D13" s="1">
        <v>434.66325063813633</v>
      </c>
      <c r="E13" s="1">
        <v>504.32117600051333</v>
      </c>
      <c r="F13" s="1">
        <v>584.5072932182817</v>
      </c>
      <c r="G13" s="1">
        <v>652.8615940257044</v>
      </c>
      <c r="H13" s="1">
        <v>671.8875394626098</v>
      </c>
      <c r="I13" s="1">
        <v>661.322995890464</v>
      </c>
      <c r="J13" s="1">
        <v>616.3239783714245</v>
      </c>
      <c r="K13" s="1">
        <v>616.3239783714245</v>
      </c>
      <c r="L13" s="1">
        <v>503.9589866877341</v>
      </c>
      <c r="M13" s="1">
        <v>437.3360583607502</v>
      </c>
      <c r="N13" s="1">
        <v>461.5448475290823</v>
      </c>
      <c r="O13" s="1"/>
    </row>
    <row r="14" spans="2:15" ht="12.75">
      <c r="B14" t="s">
        <v>17</v>
      </c>
      <c r="C14" s="1">
        <v>1694.1911666974822</v>
      </c>
      <c r="D14" s="1">
        <v>2101.590600071946</v>
      </c>
      <c r="E14" s="1">
        <v>2695.126</v>
      </c>
      <c r="F14" s="1">
        <v>3221.18</v>
      </c>
      <c r="G14" s="1">
        <v>3852.883</v>
      </c>
      <c r="H14" s="1">
        <v>3183.67</v>
      </c>
      <c r="I14" s="1">
        <v>1706.995</v>
      </c>
      <c r="J14" s="1">
        <v>1365.249</v>
      </c>
      <c r="K14" s="1">
        <v>1365.249</v>
      </c>
      <c r="L14" s="1">
        <v>1267.1547886</v>
      </c>
      <c r="M14" s="1">
        <v>1094.305662</v>
      </c>
      <c r="N14" s="1">
        <v>926.8156394750001</v>
      </c>
      <c r="O14" s="1"/>
    </row>
    <row r="15" spans="2:15" ht="12.75">
      <c r="B15" t="s">
        <v>51</v>
      </c>
      <c r="C15" s="1">
        <v>288.29941296767646</v>
      </c>
      <c r="D15" s="1">
        <v>297.23266531666104</v>
      </c>
      <c r="E15" s="1">
        <v>326.89140394011673</v>
      </c>
      <c r="F15" s="1">
        <v>319.7061265993574</v>
      </c>
      <c r="G15" s="1">
        <v>316.9690122251864</v>
      </c>
      <c r="H15" s="1">
        <v>325.61639629348787</v>
      </c>
      <c r="I15" s="1">
        <v>300.7362545100609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5" t="s">
        <v>22</v>
      </c>
      <c r="C17" s="6">
        <f>C18+C19+C20</f>
        <v>3706.1580815940088</v>
      </c>
      <c r="D17" s="6">
        <f aca="true" t="shared" si="3" ref="D17:K17">D18+D19+D20</f>
        <v>3948.418</v>
      </c>
      <c r="E17" s="6">
        <f t="shared" si="3"/>
        <v>4272.06292</v>
      </c>
      <c r="F17" s="6">
        <f t="shared" si="3"/>
        <v>4816.621510000001</v>
      </c>
      <c r="G17" s="6">
        <f t="shared" si="3"/>
        <v>5596.799289999999</v>
      </c>
      <c r="H17" s="6">
        <f t="shared" si="3"/>
        <v>5992.68355</v>
      </c>
      <c r="I17" s="6">
        <f t="shared" si="3"/>
        <v>6008.377399999999</v>
      </c>
      <c r="J17" s="6">
        <f>J18+J19+J20</f>
        <v>5777.0997</v>
      </c>
      <c r="K17" s="6">
        <f t="shared" si="3"/>
        <v>8198.91427</v>
      </c>
      <c r="L17" s="6">
        <f>L18+L19+L20</f>
        <v>7981.771320000001</v>
      </c>
      <c r="M17" s="6">
        <f>M18+M19+M20</f>
        <v>7999.467306019999</v>
      </c>
      <c r="N17" s="6">
        <f>N18+N19+N20</f>
        <v>7541.8187468900005</v>
      </c>
      <c r="O17" s="1"/>
    </row>
    <row r="18" spans="2:15" ht="12.75">
      <c r="B18" t="s">
        <v>145</v>
      </c>
      <c r="C18" s="1">
        <v>3339.4938502040086</v>
      </c>
      <c r="D18" s="1">
        <v>3553.848</v>
      </c>
      <c r="E18" s="1">
        <v>3840.424</v>
      </c>
      <c r="F18" s="1">
        <v>4336.795</v>
      </c>
      <c r="G18" s="1">
        <v>5076.239269999999</v>
      </c>
      <c r="H18" s="1">
        <v>5467.82067</v>
      </c>
      <c r="I18" s="1">
        <v>5648.280839999999</v>
      </c>
      <c r="J18" s="1">
        <v>5495.00032</v>
      </c>
      <c r="K18" s="1">
        <v>7916.81489</v>
      </c>
      <c r="L18" s="1">
        <v>7709.1066900000005</v>
      </c>
      <c r="M18" s="1">
        <v>7769.07634748</v>
      </c>
      <c r="N18" s="1">
        <v>7345.5336752700005</v>
      </c>
      <c r="O18" s="1"/>
    </row>
    <row r="19" spans="2:15" ht="12.75">
      <c r="B19" t="s">
        <v>71</v>
      </c>
      <c r="C19" s="1">
        <v>226.58849158999996</v>
      </c>
      <c r="D19" s="1">
        <v>245.94</v>
      </c>
      <c r="E19" s="1">
        <v>279.773</v>
      </c>
      <c r="F19" s="1">
        <v>328.55190000000005</v>
      </c>
      <c r="G19" s="1">
        <v>367.50964</v>
      </c>
      <c r="H19" s="1">
        <v>369.26804</v>
      </c>
      <c r="I19" s="1">
        <v>212.28658</v>
      </c>
      <c r="J19" s="1">
        <v>142.67764000000003</v>
      </c>
      <c r="K19" s="1">
        <v>142.67764000000003</v>
      </c>
      <c r="L19" s="1">
        <v>136.21833999999998</v>
      </c>
      <c r="M19" s="1">
        <v>98.12760242000002</v>
      </c>
      <c r="N19" s="1">
        <v>71.60896416000001</v>
      </c>
      <c r="O19" s="1"/>
    </row>
    <row r="20" spans="2:15" ht="12.75">
      <c r="B20" t="s">
        <v>23</v>
      </c>
      <c r="C20" s="1">
        <v>140.0757398</v>
      </c>
      <c r="D20" s="1">
        <v>148.63</v>
      </c>
      <c r="E20" s="1">
        <v>151.86592</v>
      </c>
      <c r="F20" s="1">
        <v>151.27461</v>
      </c>
      <c r="G20" s="1">
        <v>153.05038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/>
    </row>
    <row r="21" spans="12:15" ht="12.75">
      <c r="L21" s="1"/>
      <c r="M21" s="1"/>
      <c r="N21" s="1"/>
      <c r="O21" s="1"/>
    </row>
    <row r="22" spans="2:15" ht="12.75">
      <c r="B22" s="3" t="s">
        <v>24</v>
      </c>
      <c r="C22" s="4">
        <f>C23+C24+C25</f>
        <v>3802.391544359534</v>
      </c>
      <c r="D22" s="4">
        <f aca="true" t="shared" si="4" ref="D22:J22">D23+D24+D25</f>
        <v>4107.586</v>
      </c>
      <c r="E22" s="4">
        <f t="shared" si="4"/>
        <v>4464.56754</v>
      </c>
      <c r="F22" s="4">
        <f t="shared" si="4"/>
        <v>4864.76559</v>
      </c>
      <c r="G22" s="4">
        <f t="shared" si="4"/>
        <v>5210.14912</v>
      </c>
      <c r="H22" s="4">
        <f t="shared" si="4"/>
        <v>5379.7712200000005</v>
      </c>
      <c r="I22" s="4">
        <f t="shared" si="4"/>
        <v>4834.79781</v>
      </c>
      <c r="J22" s="4">
        <f t="shared" si="4"/>
        <v>3877.43174</v>
      </c>
      <c r="K22" s="4">
        <f>K23+K24+K25</f>
        <v>5461.278501714285</v>
      </c>
      <c r="L22" s="4">
        <f>L23+L24+L25</f>
        <v>7011.71768</v>
      </c>
      <c r="M22" s="4">
        <f>M23+M24+M25</f>
        <v>7018.563526261547</v>
      </c>
      <c r="N22" s="4">
        <f>N23+N24+N25</f>
        <v>7041.069989948963</v>
      </c>
      <c r="O22" s="1"/>
    </row>
    <row r="23" spans="2:15" ht="12.75">
      <c r="B23" t="s">
        <v>25</v>
      </c>
      <c r="C23" s="1">
        <v>2493.6412207285366</v>
      </c>
      <c r="D23" s="1">
        <v>2740.73</v>
      </c>
      <c r="E23" s="1">
        <v>3027.129</v>
      </c>
      <c r="F23" s="1">
        <v>3384.68686</v>
      </c>
      <c r="G23" s="1">
        <v>3688.32044</v>
      </c>
      <c r="H23" s="1">
        <v>3763.29848</v>
      </c>
      <c r="I23" s="1">
        <v>3236.48817</v>
      </c>
      <c r="J23" s="1">
        <v>2273.7252200000003</v>
      </c>
      <c r="K23" s="1">
        <v>3248.1788857142856</v>
      </c>
      <c r="L23" s="1">
        <v>4749.1691</v>
      </c>
      <c r="M23" s="1">
        <v>4814.9205103115</v>
      </c>
      <c r="N23" s="1">
        <v>4923.7661028829</v>
      </c>
      <c r="O23" s="1"/>
    </row>
    <row r="24" spans="2:15" ht="12.75">
      <c r="B24" t="s">
        <v>30</v>
      </c>
      <c r="C24" s="1">
        <v>1161.6193236309975</v>
      </c>
      <c r="D24" s="1">
        <v>1208.463</v>
      </c>
      <c r="E24" s="1">
        <v>1271.30618</v>
      </c>
      <c r="F24" s="1">
        <v>1303.95424</v>
      </c>
      <c r="G24" s="1">
        <v>1322.3854800000001</v>
      </c>
      <c r="H24" s="1">
        <v>1399.72182</v>
      </c>
      <c r="I24" s="1">
        <v>1362.2041399999998</v>
      </c>
      <c r="J24" s="1">
        <v>1354.20688</v>
      </c>
      <c r="K24" s="1">
        <v>1963.5999759999995</v>
      </c>
      <c r="L24" s="1">
        <v>1995.48898</v>
      </c>
      <c r="M24" s="1">
        <v>1935.1154716580963</v>
      </c>
      <c r="N24" s="1">
        <v>1825.3869821113578</v>
      </c>
      <c r="O24" s="1"/>
    </row>
    <row r="25" spans="2:15" ht="12.75">
      <c r="B25" t="s">
        <v>124</v>
      </c>
      <c r="C25" s="1">
        <v>147.131</v>
      </c>
      <c r="D25" s="1">
        <v>158.393</v>
      </c>
      <c r="E25" s="1">
        <v>166.13236</v>
      </c>
      <c r="F25" s="1">
        <v>176.12449</v>
      </c>
      <c r="G25" s="1">
        <v>199.4432</v>
      </c>
      <c r="H25" s="1">
        <v>216.75092</v>
      </c>
      <c r="I25" s="1">
        <v>236.1055</v>
      </c>
      <c r="J25" s="1">
        <v>249.49964</v>
      </c>
      <c r="K25" s="1">
        <v>249.49964</v>
      </c>
      <c r="L25" s="1">
        <v>267.0596</v>
      </c>
      <c r="M25" s="1">
        <v>268.5275442919503</v>
      </c>
      <c r="N25" s="1">
        <v>291.9169049547056</v>
      </c>
      <c r="O25" s="1"/>
    </row>
    <row r="26" spans="12:15" ht="12.75">
      <c r="L26" s="1"/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1271.4475967079</v>
      </c>
      <c r="D27" s="4">
        <f t="shared" si="5"/>
        <v>1355.6069432001</v>
      </c>
      <c r="E27" s="4">
        <f t="shared" si="5"/>
        <v>1431.0451542075</v>
      </c>
      <c r="F27" s="4">
        <f t="shared" si="5"/>
        <v>1533.3326706346</v>
      </c>
      <c r="G27" s="4">
        <f t="shared" si="5"/>
        <v>1811.6785091185</v>
      </c>
      <c r="H27" s="4">
        <f t="shared" si="5"/>
        <v>1956.5600973037</v>
      </c>
      <c r="I27" s="4">
        <f t="shared" si="5"/>
        <v>1717.6531716672002</v>
      </c>
      <c r="J27" s="4">
        <f t="shared" si="5"/>
        <v>1802.1012198287106</v>
      </c>
      <c r="K27" s="4">
        <f t="shared" si="5"/>
        <v>-181.04395762682412</v>
      </c>
      <c r="L27" s="4">
        <f t="shared" si="5"/>
        <v>-45.282030927570986</v>
      </c>
      <c r="M27" s="4">
        <f t="shared" si="5"/>
        <v>-519.9244607630375</v>
      </c>
      <c r="N27" s="4">
        <f t="shared" si="5"/>
        <v>-824.582517565605</v>
      </c>
      <c r="O27" s="1"/>
    </row>
    <row r="28" spans="2:15" ht="12.75">
      <c r="B28" t="s">
        <v>126</v>
      </c>
      <c r="C28" s="1">
        <v>1236.0622067079</v>
      </c>
      <c r="D28" s="1">
        <v>1319.8319432000999</v>
      </c>
      <c r="E28" s="1">
        <v>1357.9461542075</v>
      </c>
      <c r="F28" s="1">
        <v>1533.3326706346</v>
      </c>
      <c r="G28" s="1">
        <v>1725.8400091185</v>
      </c>
      <c r="H28" s="1">
        <v>1853.4308973037</v>
      </c>
      <c r="I28" s="1">
        <v>1535.9823216672</v>
      </c>
      <c r="J28" s="1">
        <v>1086.7470898287104</v>
      </c>
      <c r="K28" s="1">
        <v>239.44009050364184</v>
      </c>
      <c r="L28" s="1">
        <v>-151.92550197511724</v>
      </c>
      <c r="M28" s="1">
        <v>-481.98858555214497</v>
      </c>
      <c r="N28" s="1">
        <v>-618.898028809866</v>
      </c>
      <c r="O28" s="1"/>
    </row>
    <row r="29" spans="2:15" ht="12.75">
      <c r="B29" t="s">
        <v>29</v>
      </c>
      <c r="C29" s="1">
        <v>35.38539</v>
      </c>
      <c r="D29" s="1">
        <v>35.775</v>
      </c>
      <c r="E29" s="1">
        <v>73.099</v>
      </c>
      <c r="F29" s="1">
        <v>0</v>
      </c>
      <c r="G29" s="1">
        <v>0</v>
      </c>
      <c r="H29" s="1">
        <v>0</v>
      </c>
      <c r="I29" s="1">
        <v>78.21195</v>
      </c>
      <c r="J29" s="1">
        <v>74.98241</v>
      </c>
      <c r="L29" s="1"/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85.8385</v>
      </c>
      <c r="H30" s="1">
        <v>103.1292</v>
      </c>
      <c r="I30" s="1">
        <v>103.4589</v>
      </c>
      <c r="J30" s="1">
        <v>103.3386</v>
      </c>
      <c r="L30" s="1"/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537.03312</v>
      </c>
      <c r="L31" s="1"/>
      <c r="M31" s="1"/>
      <c r="N31" s="1"/>
      <c r="O31" s="1"/>
    </row>
    <row r="32" spans="2:15" ht="12.75">
      <c r="B32" t="s">
        <v>151</v>
      </c>
      <c r="K32" s="1">
        <v>-1455.1821335669265</v>
      </c>
      <c r="L32" s="1">
        <v>-911.4216796964538</v>
      </c>
      <c r="M32" s="1">
        <v>-1019.9902222147994</v>
      </c>
      <c r="N32" s="1">
        <v>-958.5259334933344</v>
      </c>
      <c r="O32" s="1"/>
    </row>
    <row r="33" spans="2:15" ht="12.75">
      <c r="B33" t="s">
        <v>152</v>
      </c>
      <c r="K33" s="1">
        <v>0</v>
      </c>
      <c r="L33" s="1">
        <v>0</v>
      </c>
      <c r="M33" s="1">
        <v>0</v>
      </c>
      <c r="N33" s="1">
        <v>0</v>
      </c>
      <c r="O33" s="1"/>
    </row>
    <row r="34" spans="2:15" ht="12.75">
      <c r="B34" t="s">
        <v>59</v>
      </c>
      <c r="K34" s="1">
        <v>936.7405254364605</v>
      </c>
      <c r="L34" s="1">
        <v>862.56732</v>
      </c>
      <c r="M34" s="1">
        <v>835.7781323504406</v>
      </c>
      <c r="N34" s="1">
        <v>612.5626217082262</v>
      </c>
      <c r="O34" s="1"/>
    </row>
    <row r="35" spans="2:15" ht="12.75">
      <c r="B35" t="s">
        <v>60</v>
      </c>
      <c r="K35" s="1"/>
      <c r="L35" s="1"/>
      <c r="M35" s="1"/>
      <c r="N35" s="1"/>
      <c r="O35" s="1"/>
    </row>
    <row r="36" spans="2:15" ht="12.75">
      <c r="B36" t="s">
        <v>61</v>
      </c>
      <c r="K36" s="12">
        <v>97.95756</v>
      </c>
      <c r="L36" s="1">
        <v>155.497830744</v>
      </c>
      <c r="M36" s="1">
        <v>146.27621465346627</v>
      </c>
      <c r="N36" s="1">
        <v>140.27882302936914</v>
      </c>
      <c r="O36" s="1"/>
    </row>
    <row r="37" spans="12:15" ht="12.75">
      <c r="L37" s="1"/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11481.528986193665</v>
      </c>
      <c r="D38" s="8">
        <f t="shared" si="6"/>
        <v>12617.718459226844</v>
      </c>
      <c r="E38" s="8">
        <f t="shared" si="6"/>
        <v>14070.65719414813</v>
      </c>
      <c r="F38" s="8">
        <f t="shared" si="6"/>
        <v>15757.85366045224</v>
      </c>
      <c r="G38" s="8">
        <f t="shared" si="6"/>
        <v>17933.06880536939</v>
      </c>
      <c r="H38" s="8">
        <f t="shared" si="6"/>
        <v>18101.7521730598</v>
      </c>
      <c r="I38" s="8">
        <f t="shared" si="6"/>
        <v>15880.910852067724</v>
      </c>
      <c r="J38" s="8">
        <f t="shared" si="6"/>
        <v>13793.72025987876</v>
      </c>
      <c r="K38" s="8">
        <f t="shared" si="6"/>
        <v>15816.236414137511</v>
      </c>
      <c r="L38" s="8">
        <f t="shared" si="6"/>
        <v>17118.169334502105</v>
      </c>
      <c r="M38" s="8">
        <f t="shared" si="6"/>
        <v>16344.6886477557</v>
      </c>
      <c r="N38" s="8">
        <f t="shared" si="6"/>
        <v>15428.748468916086</v>
      </c>
      <c r="O38" s="1"/>
    </row>
    <row r="39" spans="12:15" ht="12.75">
      <c r="L39" s="1"/>
      <c r="M39" s="1"/>
      <c r="N39" s="1"/>
      <c r="O39" s="1"/>
    </row>
    <row r="40" spans="2:15" ht="12.75">
      <c r="B40" s="21" t="s">
        <v>121</v>
      </c>
      <c r="C40" s="1">
        <v>480.1098804962163</v>
      </c>
      <c r="D40" s="1">
        <v>668.7869951386015</v>
      </c>
      <c r="E40" s="1">
        <v>718.0769096606101</v>
      </c>
      <c r="F40" s="1">
        <v>804.6434467617602</v>
      </c>
      <c r="G40" s="1">
        <v>1024.328144288919</v>
      </c>
      <c r="H40" s="1">
        <v>758.0593945758084</v>
      </c>
      <c r="I40" s="1">
        <v>-643.9724276037326</v>
      </c>
      <c r="J40" s="1">
        <v>-2959.1995504746906</v>
      </c>
      <c r="K40" s="1">
        <v>-2172.5547504164815</v>
      </c>
      <c r="L40" s="1">
        <v>792.5871958314482</v>
      </c>
      <c r="M40" s="1">
        <v>736.078956601086</v>
      </c>
      <c r="N40" s="1">
        <v>557.5292529178708</v>
      </c>
      <c r="O40" s="1"/>
    </row>
    <row r="41" spans="2:15" ht="12.75">
      <c r="B41" s="21" t="s">
        <v>122</v>
      </c>
      <c r="C41" s="1">
        <v>274.59705154692557</v>
      </c>
      <c r="D41" s="1">
        <v>170.36702378082282</v>
      </c>
      <c r="E41" s="1">
        <v>480.1098804962163</v>
      </c>
      <c r="F41" s="1">
        <v>668.7869951386015</v>
      </c>
      <c r="G41" s="1">
        <v>718.0769096606101</v>
      </c>
      <c r="H41" s="1">
        <v>804.6434467617602</v>
      </c>
      <c r="I41" s="1">
        <v>1024.328144288919</v>
      </c>
      <c r="J41" s="1">
        <v>758.0593945758084</v>
      </c>
      <c r="K41" s="1">
        <v>761.3130278669618</v>
      </c>
      <c r="L41" s="1">
        <v>0</v>
      </c>
      <c r="M41" s="1">
        <v>-121.1101345332042</v>
      </c>
      <c r="N41" s="1">
        <v>613.4388237600001</v>
      </c>
      <c r="O41" s="1"/>
    </row>
    <row r="42" spans="2:15" ht="12.75">
      <c r="B42" s="22" t="s">
        <v>20</v>
      </c>
      <c r="C42" s="4">
        <f>C38-C40+C41</f>
        <v>11276.016157244374</v>
      </c>
      <c r="D42" s="4">
        <f>D38-D40+D41</f>
        <v>12119.298487869066</v>
      </c>
      <c r="E42" s="4">
        <f>E38-E40+E41</f>
        <v>13832.690164983736</v>
      </c>
      <c r="F42" s="4">
        <f aca="true" t="shared" si="7" ref="F42:N42">F38-F40+F41</f>
        <v>15621.997208829082</v>
      </c>
      <c r="G42" s="4">
        <f t="shared" si="7"/>
        <v>17626.817570741077</v>
      </c>
      <c r="H42" s="4">
        <f t="shared" si="7"/>
        <v>18148.336225245752</v>
      </c>
      <c r="I42" s="4">
        <f t="shared" si="7"/>
        <v>17549.211423960376</v>
      </c>
      <c r="J42" s="4">
        <f t="shared" si="7"/>
        <v>17510.97920492926</v>
      </c>
      <c r="K42" s="4">
        <f t="shared" si="7"/>
        <v>18750.104192420957</v>
      </c>
      <c r="L42" s="4">
        <f t="shared" si="7"/>
        <v>16325.582138670658</v>
      </c>
      <c r="M42" s="4">
        <f t="shared" si="7"/>
        <v>15487.49955662141</v>
      </c>
      <c r="N42" s="4">
        <f t="shared" si="7"/>
        <v>15484.658039758215</v>
      </c>
      <c r="O42" s="1"/>
    </row>
    <row r="43" spans="12:15" ht="12.75">
      <c r="L43" s="1"/>
      <c r="M43" s="1"/>
      <c r="N43" s="1"/>
      <c r="O43" s="1"/>
    </row>
    <row r="44" spans="1:15" ht="12.75">
      <c r="A44" s="3"/>
      <c r="B44" s="3" t="s">
        <v>144</v>
      </c>
      <c r="C44" s="4">
        <f>C45+C46+C47</f>
        <v>969.7112132921</v>
      </c>
      <c r="D44" s="4">
        <f aca="true" t="shared" si="8" ref="D44:N44">D45+D46+D47</f>
        <v>1026.4099167999</v>
      </c>
      <c r="E44" s="4">
        <f t="shared" si="8"/>
        <v>1097.2250657925001</v>
      </c>
      <c r="F44" s="4">
        <f t="shared" si="8"/>
        <v>1197.2639893654002</v>
      </c>
      <c r="G44" s="4">
        <f t="shared" si="8"/>
        <v>1357.1290508815002</v>
      </c>
      <c r="H44" s="4">
        <f t="shared" si="8"/>
        <v>1544.7183226963002</v>
      </c>
      <c r="I44" s="4">
        <f t="shared" si="8"/>
        <v>1447.1673283327998</v>
      </c>
      <c r="J44" s="4">
        <f t="shared" si="8"/>
        <v>1742.8902301712897</v>
      </c>
      <c r="K44" s="4">
        <f t="shared" si="8"/>
        <v>1710.3845399999998</v>
      </c>
      <c r="L44" s="4">
        <f t="shared" si="8"/>
        <v>2083.5982240559997</v>
      </c>
      <c r="M44" s="4">
        <f t="shared" si="8"/>
        <v>2019.2955539315183</v>
      </c>
      <c r="N44" s="4">
        <f t="shared" si="8"/>
        <v>1948.4940636248211</v>
      </c>
      <c r="O44" s="1"/>
    </row>
    <row r="45" spans="2:15" ht="12.75">
      <c r="B45" t="s">
        <v>50</v>
      </c>
      <c r="C45" s="1">
        <v>678.4457932921</v>
      </c>
      <c r="D45" s="1">
        <v>738.7680567999</v>
      </c>
      <c r="E45" s="1">
        <v>760.1568257925001</v>
      </c>
      <c r="F45" s="1">
        <v>858.6596193654002</v>
      </c>
      <c r="G45" s="1">
        <v>966.9251808815002</v>
      </c>
      <c r="H45" s="1">
        <v>1043.3173126963002</v>
      </c>
      <c r="I45" s="1">
        <v>927.6573183327998</v>
      </c>
      <c r="J45" s="1">
        <v>658.8902301712897</v>
      </c>
      <c r="K45" s="1">
        <v>1807.19977</v>
      </c>
      <c r="L45" s="1">
        <v>2228.43344</v>
      </c>
      <c r="M45" s="1">
        <v>2163.8203112149845</v>
      </c>
      <c r="N45" s="1">
        <v>2088.77288665419</v>
      </c>
      <c r="O45" s="1"/>
    </row>
    <row r="46" spans="2:15" ht="12.75">
      <c r="B46" t="s">
        <v>64</v>
      </c>
      <c r="K46" s="1">
        <f>-K36</f>
        <v>-97.95756</v>
      </c>
      <c r="L46" s="1">
        <f>-L36</f>
        <v>-155.497830744</v>
      </c>
      <c r="M46" s="1">
        <f>-M36</f>
        <v>-146.27621465346627</v>
      </c>
      <c r="N46" s="1">
        <f>-N36</f>
        <v>-140.27882302936914</v>
      </c>
      <c r="O46" s="1"/>
    </row>
    <row r="47" spans="2:15" ht="12.75">
      <c r="B47" s="21" t="s">
        <v>146</v>
      </c>
      <c r="C47" s="1">
        <v>291.26542</v>
      </c>
      <c r="D47" s="1">
        <v>287.64186</v>
      </c>
      <c r="E47" s="1">
        <v>337.06824</v>
      </c>
      <c r="F47" s="1">
        <v>338.60437</v>
      </c>
      <c r="G47" s="1">
        <v>390.20387</v>
      </c>
      <c r="H47" s="1">
        <v>501.40101</v>
      </c>
      <c r="I47" s="1">
        <v>519.51001</v>
      </c>
      <c r="J47" s="1">
        <v>1084</v>
      </c>
      <c r="K47" s="12">
        <v>1.14233</v>
      </c>
      <c r="L47" s="18">
        <v>10.6626148</v>
      </c>
      <c r="M47" s="1">
        <v>1.75145737</v>
      </c>
      <c r="O47" s="1" t="s">
        <v>148</v>
      </c>
    </row>
    <row r="48" spans="2:15" ht="12.75">
      <c r="B48" t="s">
        <v>149</v>
      </c>
      <c r="C48" s="11">
        <v>2.58312</v>
      </c>
      <c r="D48" s="11">
        <v>2.63059</v>
      </c>
      <c r="E48" s="11">
        <v>2.69207</v>
      </c>
      <c r="F48" s="11">
        <v>2.70873</v>
      </c>
      <c r="G48" s="11">
        <v>2.66272</v>
      </c>
      <c r="H48" s="11">
        <v>2.63364</v>
      </c>
      <c r="I48" s="11">
        <v>2.6435</v>
      </c>
      <c r="J48" s="11">
        <v>2.77047</v>
      </c>
      <c r="L48" s="1"/>
      <c r="M48" s="1"/>
      <c r="N48" s="1"/>
      <c r="O48" s="1"/>
    </row>
    <row r="49" spans="12:15" ht="12.75">
      <c r="L49" s="1"/>
      <c r="M49" s="1"/>
      <c r="N49" s="1"/>
      <c r="O49" s="1"/>
    </row>
    <row r="50" spans="2:15" ht="12.75">
      <c r="B50" s="3" t="s">
        <v>55</v>
      </c>
      <c r="L50" s="1"/>
      <c r="M50" s="1"/>
      <c r="N50" s="1"/>
      <c r="O50" s="1"/>
    </row>
    <row r="51" spans="2:15" ht="12.75">
      <c r="B51" t="s">
        <v>56</v>
      </c>
      <c r="C51" s="1">
        <v>3330.398</v>
      </c>
      <c r="D51" s="1">
        <v>3541.283</v>
      </c>
      <c r="E51" s="1">
        <v>3822.68144</v>
      </c>
      <c r="F51" s="1">
        <v>4316.94236</v>
      </c>
      <c r="G51" s="1">
        <v>5054.77883</v>
      </c>
      <c r="H51" s="1">
        <v>5443.08569</v>
      </c>
      <c r="I51" s="1">
        <v>5620.70484</v>
      </c>
      <c r="J51" s="1">
        <v>5447.29661</v>
      </c>
      <c r="K51" s="1">
        <v>7869.11117</v>
      </c>
      <c r="L51" s="1">
        <v>7661.07098</v>
      </c>
      <c r="M51" s="1">
        <v>7748.06847283</v>
      </c>
      <c r="N51" s="1">
        <v>7325.868742440001</v>
      </c>
      <c r="O51" s="1"/>
    </row>
    <row r="52" spans="2:15" ht="12.75">
      <c r="B52" t="s">
        <v>57</v>
      </c>
      <c r="C52" s="1">
        <v>330.17</v>
      </c>
      <c r="D52" s="1">
        <v>390.035</v>
      </c>
      <c r="E52" s="1">
        <v>485.377</v>
      </c>
      <c r="F52" s="1">
        <v>553.658</v>
      </c>
      <c r="G52" s="1">
        <v>665.33</v>
      </c>
      <c r="H52" s="1">
        <v>774.919</v>
      </c>
      <c r="I52" s="1">
        <v>972.416</v>
      </c>
      <c r="J52" s="1">
        <v>844.838</v>
      </c>
      <c r="K52" s="1">
        <v>844.838</v>
      </c>
      <c r="L52" s="1">
        <v>609.527</v>
      </c>
      <c r="M52" s="1">
        <v>338.267</v>
      </c>
      <c r="N52" s="1">
        <v>339.09</v>
      </c>
      <c r="O52" s="1"/>
    </row>
    <row r="53" spans="2:15" ht="12.75">
      <c r="B53" t="s">
        <v>58</v>
      </c>
      <c r="C53" s="1">
        <v>1676.528</v>
      </c>
      <c r="D53" s="1">
        <v>2079.68</v>
      </c>
      <c r="E53" s="1">
        <v>2695.126</v>
      </c>
      <c r="F53" s="1">
        <v>3221.18</v>
      </c>
      <c r="G53" s="1">
        <v>3852.883</v>
      </c>
      <c r="H53" s="1">
        <v>3183.67</v>
      </c>
      <c r="I53" s="1">
        <v>1706.995</v>
      </c>
      <c r="J53" s="1">
        <v>1365.249</v>
      </c>
      <c r="K53" s="1">
        <v>1365.249</v>
      </c>
      <c r="L53" s="1">
        <v>1333.312</v>
      </c>
      <c r="M53" s="1">
        <v>1175.668</v>
      </c>
      <c r="N53" s="1">
        <v>1031.701</v>
      </c>
      <c r="O53" s="1"/>
    </row>
    <row r="54" spans="2:15" ht="12.75">
      <c r="B54" t="s">
        <v>70</v>
      </c>
      <c r="C54" s="1">
        <v>140.0757398</v>
      </c>
      <c r="D54" s="1">
        <v>148.63</v>
      </c>
      <c r="E54" s="1">
        <v>211.91762</v>
      </c>
      <c r="F54" s="13">
        <v>302.0657</v>
      </c>
      <c r="G54" s="1">
        <v>305.48241</v>
      </c>
      <c r="H54" s="1">
        <v>311.03433</v>
      </c>
      <c r="I54" s="1">
        <v>295.53787</v>
      </c>
      <c r="J54" s="1">
        <v>279.38</v>
      </c>
      <c r="K54" s="1">
        <v>279.38</v>
      </c>
      <c r="L54" s="1">
        <v>272.87575338</v>
      </c>
      <c r="M54" s="1">
        <v>264.52079118</v>
      </c>
      <c r="N54" s="1">
        <v>308.53739856</v>
      </c>
      <c r="O54" s="1"/>
    </row>
    <row r="55" spans="2:15" ht="12.75">
      <c r="B55" t="s">
        <v>52</v>
      </c>
      <c r="C55" s="1">
        <v>309.684</v>
      </c>
      <c r="D55" s="1">
        <v>286.975</v>
      </c>
      <c r="E55" s="1">
        <v>341.391</v>
      </c>
      <c r="F55" s="1">
        <v>334.599</v>
      </c>
      <c r="G55" s="1">
        <v>335.283</v>
      </c>
      <c r="H55" s="1">
        <v>351.488</v>
      </c>
      <c r="I55" s="1">
        <v>302.276</v>
      </c>
      <c r="J55" s="1">
        <v>290.272</v>
      </c>
      <c r="K55" s="1">
        <v>290.272</v>
      </c>
      <c r="L55" s="1">
        <v>272.342</v>
      </c>
      <c r="M55" s="1">
        <v>241.537</v>
      </c>
      <c r="N55" s="1">
        <v>207.787</v>
      </c>
      <c r="O55" s="1"/>
    </row>
    <row r="56" spans="2:15" ht="12.75">
      <c r="B56" s="16" t="s">
        <v>72</v>
      </c>
      <c r="C56" s="1">
        <f aca="true" t="shared" si="9" ref="C56:K56">C19</f>
        <v>226.58849158999996</v>
      </c>
      <c r="D56" s="1">
        <f t="shared" si="9"/>
        <v>245.94</v>
      </c>
      <c r="E56" s="1">
        <f t="shared" si="9"/>
        <v>279.773</v>
      </c>
      <c r="F56" s="1">
        <f t="shared" si="9"/>
        <v>328.55190000000005</v>
      </c>
      <c r="G56" s="1">
        <f t="shared" si="9"/>
        <v>367.50964</v>
      </c>
      <c r="H56" s="1">
        <f t="shared" si="9"/>
        <v>369.26804</v>
      </c>
      <c r="I56" s="1">
        <f t="shared" si="9"/>
        <v>212.28658</v>
      </c>
      <c r="J56" s="1">
        <f t="shared" si="9"/>
        <v>142.67764000000003</v>
      </c>
      <c r="K56" s="1">
        <f t="shared" si="9"/>
        <v>142.67764000000003</v>
      </c>
      <c r="L56" s="1">
        <v>137.04437844999998</v>
      </c>
      <c r="M56" s="1">
        <v>99.58540461</v>
      </c>
      <c r="N56" s="1">
        <v>72.49417612</v>
      </c>
      <c r="O56" s="1"/>
    </row>
    <row r="57" spans="12:15" ht="12.75">
      <c r="L57" s="1"/>
      <c r="M57" s="1"/>
      <c r="N57" s="1"/>
      <c r="O57" s="1"/>
    </row>
    <row r="58" spans="2:17" ht="12.75">
      <c r="B58" s="3" t="s">
        <v>0</v>
      </c>
      <c r="C58" s="4">
        <v>1807.632</v>
      </c>
      <c r="D58" s="4">
        <v>1930.138</v>
      </c>
      <c r="E58" s="4">
        <v>1985.87716</v>
      </c>
      <c r="F58" s="4">
        <v>2242.36456</v>
      </c>
      <c r="G58" s="4">
        <v>2523.88966</v>
      </c>
      <c r="H58" s="4">
        <v>2710.48014</v>
      </c>
      <c r="I58" s="4">
        <v>2246.23944</v>
      </c>
      <c r="J58" s="4">
        <v>1589.41048</v>
      </c>
      <c r="K58" s="4">
        <v>2012.44674</v>
      </c>
      <c r="L58" s="4">
        <v>2635.07003</v>
      </c>
      <c r="M58" s="4">
        <v>2560.32320862253</v>
      </c>
      <c r="N58" s="4">
        <v>2473.1540710441654</v>
      </c>
      <c r="O58" s="4"/>
      <c r="P58" s="3"/>
      <c r="Q58" s="3"/>
    </row>
    <row r="59" spans="12:15" ht="12.75">
      <c r="L59" s="1"/>
      <c r="M59" s="1"/>
      <c r="N59" s="1"/>
      <c r="O59" s="1"/>
    </row>
    <row r="60" spans="2:15" ht="12.75">
      <c r="B60" s="7" t="s">
        <v>1</v>
      </c>
      <c r="L60" s="1"/>
      <c r="M60" s="1"/>
      <c r="N60" s="1"/>
      <c r="O60" s="1"/>
    </row>
    <row r="61" spans="2:15" ht="12.75">
      <c r="B61" t="s">
        <v>143</v>
      </c>
      <c r="C61" s="1">
        <v>136463.5304560972</v>
      </c>
      <c r="D61" s="1">
        <v>146310.77715444556</v>
      </c>
      <c r="E61" s="1">
        <v>157073.48957448086</v>
      </c>
      <c r="F61" s="1">
        <v>168708.70967865066</v>
      </c>
      <c r="G61" s="1">
        <v>182833.7599455607</v>
      </c>
      <c r="H61" s="1">
        <v>195453.64245470907</v>
      </c>
      <c r="I61" s="1">
        <v>200807.80400000006</v>
      </c>
      <c r="J61" s="1">
        <v>193251.541</v>
      </c>
      <c r="K61" s="1">
        <v>193251.541</v>
      </c>
      <c r="L61" s="1">
        <v>194165.241</v>
      </c>
      <c r="M61" s="1">
        <v>194285.212</v>
      </c>
      <c r="N61" s="1">
        <v>192587.012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169958.81407722167</v>
      </c>
      <c r="D63" s="1">
        <f aca="true" t="shared" si="10" ref="D63:N63">D61/D62</f>
        <v>174818.85839518678</v>
      </c>
      <c r="E63" s="1">
        <f t="shared" si="10"/>
        <v>180444.16083410435</v>
      </c>
      <c r="F63" s="1">
        <f t="shared" si="10"/>
        <v>185852.67673612532</v>
      </c>
      <c r="G63" s="1">
        <f t="shared" si="10"/>
        <v>193410.18660455098</v>
      </c>
      <c r="H63" s="1">
        <f t="shared" si="10"/>
        <v>200130.00961387606</v>
      </c>
      <c r="I63" s="1">
        <f t="shared" si="10"/>
        <v>200807.80400000006</v>
      </c>
      <c r="J63" s="1">
        <f t="shared" si="10"/>
        <v>193065.86050290347</v>
      </c>
      <c r="K63" s="1">
        <f t="shared" si="10"/>
        <v>193065.86050290347</v>
      </c>
      <c r="L63" s="1">
        <f t="shared" si="10"/>
        <v>193863.41379022485</v>
      </c>
      <c r="M63" s="1">
        <f t="shared" si="10"/>
        <v>195872.97869443873</v>
      </c>
      <c r="N63" s="1">
        <f t="shared" si="10"/>
        <v>194136.94341274985</v>
      </c>
      <c r="O63" s="1"/>
    </row>
    <row r="64" spans="2:15" ht="12.75">
      <c r="B64" t="s">
        <v>131</v>
      </c>
      <c r="C64" s="1">
        <v>6506440</v>
      </c>
      <c r="D64" s="1">
        <v>6704146</v>
      </c>
      <c r="E64" s="1">
        <v>6813319</v>
      </c>
      <c r="F64" s="1">
        <v>6995206</v>
      </c>
      <c r="G64" s="1">
        <v>7134697</v>
      </c>
      <c r="H64" s="1">
        <v>7210508</v>
      </c>
      <c r="I64" s="1">
        <v>7364078</v>
      </c>
      <c r="J64" s="1">
        <v>7475420</v>
      </c>
      <c r="K64" s="1">
        <v>7475420</v>
      </c>
      <c r="L64" s="1">
        <v>7512381</v>
      </c>
      <c r="M64" s="1">
        <v>7539618</v>
      </c>
      <c r="N64" s="1">
        <v>7570908</v>
      </c>
      <c r="O64" s="1"/>
    </row>
    <row r="65" spans="2:15" ht="12.75">
      <c r="B65" t="s">
        <v>66</v>
      </c>
      <c r="C65" s="1">
        <v>6383146.149173758</v>
      </c>
      <c r="D65" s="1">
        <v>6570627.082587838</v>
      </c>
      <c r="E65" s="1">
        <v>6673046.603926621</v>
      </c>
      <c r="F65" s="1">
        <v>6839572.927029465</v>
      </c>
      <c r="G65" s="1">
        <v>6965946.677804586</v>
      </c>
      <c r="H65" s="1">
        <v>7038689.762340574</v>
      </c>
      <c r="I65" s="1">
        <v>7184027.046489837</v>
      </c>
      <c r="J65" s="1">
        <v>7287415.410149408</v>
      </c>
      <c r="K65" s="1">
        <v>7287415.410149408</v>
      </c>
      <c r="L65" s="1"/>
      <c r="M65" s="1"/>
      <c r="N65" s="1"/>
      <c r="O65" s="1"/>
    </row>
    <row r="66" spans="2:15" ht="12.75">
      <c r="B66" t="s">
        <v>67</v>
      </c>
      <c r="C66" s="1">
        <v>6419167.038749996</v>
      </c>
      <c r="D66" s="1">
        <v>6607366.745599936</v>
      </c>
      <c r="E66" s="1">
        <v>6722223.938848095</v>
      </c>
      <c r="F66" s="1">
        <v>6896029.554081753</v>
      </c>
      <c r="G66" s="1">
        <v>7033649.408876405</v>
      </c>
      <c r="H66" s="1">
        <v>7117443.114888017</v>
      </c>
      <c r="I66" s="1">
        <v>7273270.551987466</v>
      </c>
      <c r="J66" s="1">
        <v>7386015.425189591</v>
      </c>
      <c r="K66" s="1">
        <v>7386015.425189591</v>
      </c>
      <c r="L66" s="1">
        <v>7434588.0173271</v>
      </c>
      <c r="M66" s="1">
        <v>7474718.542084243</v>
      </c>
      <c r="N66" s="1">
        <v>7509584.212837105</v>
      </c>
      <c r="O66" s="1"/>
    </row>
    <row r="67" spans="12:15" ht="12.75">
      <c r="L67" s="1"/>
      <c r="M67" s="1"/>
      <c r="N67" s="1"/>
      <c r="O67" s="1"/>
    </row>
    <row r="68" spans="2:15" ht="12.75">
      <c r="B68" s="7" t="s">
        <v>68</v>
      </c>
      <c r="L68" s="1"/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0.0841362446641924</v>
      </c>
      <c r="D69" s="9">
        <f t="shared" si="11"/>
        <v>0.086239159579527</v>
      </c>
      <c r="E69" s="9">
        <f t="shared" si="11"/>
        <v>0.089580089117942</v>
      </c>
      <c r="F69" s="9">
        <f t="shared" si="11"/>
        <v>0.09340272763905992</v>
      </c>
      <c r="G69" s="9">
        <f t="shared" si="11"/>
        <v>0.09808401255166996</v>
      </c>
      <c r="H69" s="9">
        <f t="shared" si="11"/>
        <v>0.09261404364594727</v>
      </c>
      <c r="I69" s="9">
        <f t="shared" si="11"/>
        <v>0.07908512784726095</v>
      </c>
      <c r="J69" s="9">
        <f t="shared" si="11"/>
        <v>0.0713770259657529</v>
      </c>
      <c r="K69" s="9">
        <f t="shared" si="11"/>
        <v>0.08184274408522058</v>
      </c>
      <c r="L69" s="9">
        <f>L38/L61</f>
        <v>0.08816289283467633</v>
      </c>
      <c r="M69" s="9">
        <f>M38/M61</f>
        <v>0.08412729141606362</v>
      </c>
      <c r="N69" s="9">
        <f>N38/N61</f>
        <v>0.08011313072823462</v>
      </c>
      <c r="O69" s="1"/>
    </row>
    <row r="70" spans="2:15" ht="12.75">
      <c r="B70" t="s">
        <v>134</v>
      </c>
      <c r="C70" s="9">
        <f aca="true" t="shared" si="12" ref="C70:K70">C42/C61</f>
        <v>0.08263025380888905</v>
      </c>
      <c r="D70" s="9">
        <f t="shared" si="12"/>
        <v>0.08283257545051478</v>
      </c>
      <c r="E70" s="9">
        <f t="shared" si="12"/>
        <v>0.08806508470943834</v>
      </c>
      <c r="F70" s="9">
        <f t="shared" si="12"/>
        <v>0.09259745533342774</v>
      </c>
      <c r="G70" s="9">
        <f t="shared" si="12"/>
        <v>0.09640898691789478</v>
      </c>
      <c r="H70" s="9">
        <f t="shared" si="12"/>
        <v>0.0928523817582531</v>
      </c>
      <c r="I70" s="9">
        <f t="shared" si="12"/>
        <v>0.08739307474305316</v>
      </c>
      <c r="J70" s="9">
        <f t="shared" si="12"/>
        <v>0.0906123651812394</v>
      </c>
      <c r="K70" s="9">
        <f t="shared" si="12"/>
        <v>0.0970243450344386</v>
      </c>
      <c r="L70" s="9">
        <f>L42/L61</f>
        <v>0.0840808687208369</v>
      </c>
      <c r="M70" s="9">
        <f>M42/M61</f>
        <v>0.07971527733475366</v>
      </c>
      <c r="N70" s="9">
        <f>N42/N61</f>
        <v>0.08040343883500418</v>
      </c>
      <c r="O70" s="1"/>
    </row>
    <row r="71" spans="2:15" ht="12.75">
      <c r="B71" t="s">
        <v>8</v>
      </c>
      <c r="C71" s="1">
        <f aca="true" t="shared" si="13" ref="C71:K71">C38/C62</f>
        <v>14299.696364037109</v>
      </c>
      <c r="D71" s="1">
        <f t="shared" si="13"/>
        <v>15076.231426653245</v>
      </c>
      <c r="E71" s="1">
        <f t="shared" si="13"/>
        <v>16164.204008331328</v>
      </c>
      <c r="F71" s="1">
        <f t="shared" si="13"/>
        <v>17359.14694617456</v>
      </c>
      <c r="G71" s="1">
        <f t="shared" si="13"/>
        <v>18970.447170541607</v>
      </c>
      <c r="H71" s="1">
        <f t="shared" si="13"/>
        <v>18534.849445243366</v>
      </c>
      <c r="I71" s="1">
        <f t="shared" si="13"/>
        <v>15880.910852067724</v>
      </c>
      <c r="J71" s="1">
        <f t="shared" si="13"/>
        <v>13780.466938216168</v>
      </c>
      <c r="K71" s="1">
        <f t="shared" si="13"/>
        <v>15801.039812732024</v>
      </c>
      <c r="L71" s="1">
        <f>L38/L62</f>
        <v>17091.559374552107</v>
      </c>
      <c r="M71" s="1">
        <f>M38/M62</f>
        <v>16478.26315915947</v>
      </c>
      <c r="N71" s="1">
        <f>N38/N62</f>
        <v>15552.918326805513</v>
      </c>
      <c r="O71" s="1"/>
    </row>
    <row r="72" spans="2:15" ht="12.75">
      <c r="B72" t="s">
        <v>84</v>
      </c>
      <c r="O72" s="1"/>
    </row>
    <row r="73" spans="2:15" ht="12.75">
      <c r="B73" t="s">
        <v>85</v>
      </c>
      <c r="C73" s="1">
        <f aca="true" t="shared" si="14" ref="C73:K73">C38*1000000/C65</f>
        <v>1798.7256938617718</v>
      </c>
      <c r="D73" s="1">
        <f t="shared" si="14"/>
        <v>1920.3218050015041</v>
      </c>
      <c r="E73" s="1">
        <f t="shared" si="14"/>
        <v>2108.58068724839</v>
      </c>
      <c r="F73" s="1">
        <f t="shared" si="14"/>
        <v>2303.9236263098264</v>
      </c>
      <c r="G73" s="1">
        <f t="shared" si="14"/>
        <v>2574.390766226945</v>
      </c>
      <c r="H73" s="1">
        <f t="shared" si="14"/>
        <v>2571.750252427723</v>
      </c>
      <c r="I73" s="1">
        <f t="shared" si="14"/>
        <v>2210.5861725321934</v>
      </c>
      <c r="J73" s="1">
        <f t="shared" si="14"/>
        <v>1892.8137732710863</v>
      </c>
      <c r="K73" s="1">
        <f t="shared" si="14"/>
        <v>2170.3492286318346</v>
      </c>
      <c r="L73" s="1"/>
      <c r="M73" s="1"/>
      <c r="N73" s="1"/>
      <c r="O73" s="1"/>
    </row>
    <row r="74" spans="2:15" ht="12.75">
      <c r="B74" t="s">
        <v>19</v>
      </c>
      <c r="C74" s="10">
        <f aca="true" t="shared" si="15" ref="C74:K74">C38*1000000/C66</f>
        <v>1788.6322192403118</v>
      </c>
      <c r="D74" s="10">
        <f t="shared" si="15"/>
        <v>1909.6440299199983</v>
      </c>
      <c r="E74" s="10">
        <f t="shared" si="15"/>
        <v>2093.1550811381103</v>
      </c>
      <c r="F74" s="10">
        <f t="shared" si="15"/>
        <v>2285.061793438107</v>
      </c>
      <c r="G74" s="10">
        <f t="shared" si="15"/>
        <v>2549.610843943687</v>
      </c>
      <c r="H74" s="10">
        <f t="shared" si="15"/>
        <v>2543.294253408951</v>
      </c>
      <c r="I74" s="10">
        <f t="shared" si="15"/>
        <v>2183.4621355764316</v>
      </c>
      <c r="J74" s="10">
        <f t="shared" si="15"/>
        <v>1867.5455527531194</v>
      </c>
      <c r="K74" s="10">
        <f t="shared" si="15"/>
        <v>2141.376033442487</v>
      </c>
      <c r="L74" s="10">
        <f>L38*1000000/L66</f>
        <v>2302.5040923056376</v>
      </c>
      <c r="M74" s="10">
        <f>M38*1000000/M66</f>
        <v>2186.662756026418</v>
      </c>
      <c r="N74" s="10">
        <f>N38*1000000/N66</f>
        <v>2054.5409747908184</v>
      </c>
      <c r="O74" s="1"/>
    </row>
    <row r="75" spans="2:15" ht="12.75">
      <c r="B75" t="s">
        <v>77</v>
      </c>
      <c r="O75" s="1"/>
    </row>
    <row r="76" spans="2:15" ht="12.75">
      <c r="B76" t="s">
        <v>85</v>
      </c>
      <c r="C76" s="1">
        <f>C71*1000000/C65</f>
        <v>2240.227002461487</v>
      </c>
      <c r="D76" s="1">
        <f aca="true" t="shared" si="16" ref="D76:K76">D71*1000000/D65</f>
        <v>2294.488979081655</v>
      </c>
      <c r="E76" s="1">
        <f t="shared" si="16"/>
        <v>2422.31247101134</v>
      </c>
      <c r="F76" s="1">
        <f t="shared" si="16"/>
        <v>2538.045449822246</v>
      </c>
      <c r="G76" s="1">
        <f t="shared" si="16"/>
        <v>2723.3121423376165</v>
      </c>
      <c r="H76" s="1">
        <f t="shared" si="16"/>
        <v>2633.2812030459454</v>
      </c>
      <c r="I76" s="1">
        <f t="shared" si="16"/>
        <v>2210.5861725321934</v>
      </c>
      <c r="J76" s="1">
        <f t="shared" si="16"/>
        <v>1890.9951145400175</v>
      </c>
      <c r="K76" s="1">
        <f t="shared" si="16"/>
        <v>2168.263907492556</v>
      </c>
      <c r="L76" s="1"/>
      <c r="M76" s="1"/>
      <c r="N76" s="1"/>
      <c r="O76" s="1"/>
    </row>
    <row r="77" spans="2:15" ht="12.75">
      <c r="B77" t="s">
        <v>19</v>
      </c>
      <c r="C77" s="1">
        <f>C71*1000000/C66</f>
        <v>2227.656061559926</v>
      </c>
      <c r="D77" s="1">
        <f aca="true" t="shared" si="17" ref="D77:K77">D71*1000000/D66</f>
        <v>2281.730681393311</v>
      </c>
      <c r="E77" s="1">
        <f t="shared" si="17"/>
        <v>2404.591717767318</v>
      </c>
      <c r="F77" s="1">
        <f t="shared" si="17"/>
        <v>2517.2669011981966</v>
      </c>
      <c r="G77" s="1">
        <f t="shared" si="17"/>
        <v>2697.0987701776926</v>
      </c>
      <c r="H77" s="1">
        <f t="shared" si="17"/>
        <v>2604.1443740481495</v>
      </c>
      <c r="I77" s="1">
        <f t="shared" si="17"/>
        <v>2183.4621355764316</v>
      </c>
      <c r="J77" s="1">
        <f t="shared" si="17"/>
        <v>1865.7511723057953</v>
      </c>
      <c r="K77" s="1">
        <f t="shared" si="17"/>
        <v>2139.31855041129</v>
      </c>
      <c r="L77" s="1">
        <f>L71*1000000/L66</f>
        <v>2298.924881206384</v>
      </c>
      <c r="M77" s="1">
        <f>M71*1000000/M66</f>
        <v>2204.53292874954</v>
      </c>
      <c r="N77" s="1">
        <f>N71*1000000/N66</f>
        <v>2071.075826038264</v>
      </c>
      <c r="O77" s="1"/>
    </row>
    <row r="78" spans="2:15" ht="12.75">
      <c r="B78" t="s">
        <v>78</v>
      </c>
      <c r="C78" s="1">
        <f aca="true" t="shared" si="18" ref="C78:K78">C42/C62</f>
        <v>14043.739944258612</v>
      </c>
      <c r="D78" s="1">
        <f t="shared" si="18"/>
        <v>14480.696278192167</v>
      </c>
      <c r="E78" s="1">
        <f t="shared" si="18"/>
        <v>15890.830309178913</v>
      </c>
      <c r="F78" s="1">
        <f t="shared" si="18"/>
        <v>17209.484932671345</v>
      </c>
      <c r="G78" s="1">
        <f t="shared" si="18"/>
        <v>18646.480150145744</v>
      </c>
      <c r="H78" s="1">
        <f t="shared" si="18"/>
        <v>18582.548053950482</v>
      </c>
      <c r="I78" s="1">
        <f t="shared" si="18"/>
        <v>17549.211423960376</v>
      </c>
      <c r="J78" s="1">
        <f t="shared" si="18"/>
        <v>17494.154255919315</v>
      </c>
      <c r="K78" s="1">
        <f t="shared" si="18"/>
        <v>18732.088663804498</v>
      </c>
      <c r="L78" s="1">
        <f>L42/L62</f>
        <v>16300.204244669176</v>
      </c>
      <c r="M78" s="1">
        <f>M42/M62</f>
        <v>15614.068819011478</v>
      </c>
      <c r="N78" s="1">
        <f>N42/N62</f>
        <v>15609.2778553017</v>
      </c>
      <c r="O78" s="1"/>
    </row>
    <row r="79" spans="2:15" ht="12.75">
      <c r="B79" t="s">
        <v>79</v>
      </c>
      <c r="O79" s="1"/>
    </row>
    <row r="80" spans="2:15" ht="12.75">
      <c r="B80" t="s">
        <v>85</v>
      </c>
      <c r="C80" s="1">
        <f>C78*1000000/C65</f>
        <v>2200.128215155539</v>
      </c>
      <c r="D80" s="1">
        <f aca="true" t="shared" si="19" ref="D80:K80">D78*1000000/D65</f>
        <v>2203.8530107066968</v>
      </c>
      <c r="E80" s="1">
        <f t="shared" si="19"/>
        <v>2381.3456210283725</v>
      </c>
      <c r="F80" s="1">
        <f t="shared" si="19"/>
        <v>2516.1636722463745</v>
      </c>
      <c r="G80" s="1">
        <f t="shared" si="19"/>
        <v>2676.8048928020853</v>
      </c>
      <c r="H80" s="1">
        <f t="shared" si="19"/>
        <v>2640.0578348222625</v>
      </c>
      <c r="I80" s="1">
        <f t="shared" si="19"/>
        <v>2442.809765385702</v>
      </c>
      <c r="J80" s="1">
        <f t="shared" si="19"/>
        <v>2400.5979172745756</v>
      </c>
      <c r="K80" s="1">
        <f t="shared" si="19"/>
        <v>2570.4708198349363</v>
      </c>
      <c r="L80" s="1"/>
      <c r="M80" s="1"/>
      <c r="N80" s="1"/>
      <c r="O80" s="1"/>
    </row>
    <row r="81" spans="2:15" ht="12.75">
      <c r="B81" t="s">
        <v>19</v>
      </c>
      <c r="C81" s="1">
        <f>C78*1000000/C66</f>
        <v>2187.7822869356814</v>
      </c>
      <c r="D81" s="1">
        <f aca="true" t="shared" si="20" ref="D81:K81">D78*1000000/D66</f>
        <v>2191.598686093116</v>
      </c>
      <c r="E81" s="1">
        <f t="shared" si="20"/>
        <v>2363.924566294935</v>
      </c>
      <c r="F81" s="1">
        <f t="shared" si="20"/>
        <v>2495.5642660326284</v>
      </c>
      <c r="G81" s="1">
        <f>G78*1000000/G66</f>
        <v>2651.0391784119984</v>
      </c>
      <c r="H81" s="1">
        <f t="shared" si="20"/>
        <v>2610.8460234940494</v>
      </c>
      <c r="I81" s="1">
        <f t="shared" si="20"/>
        <v>2412.8363297533247</v>
      </c>
      <c r="J81" s="1">
        <f t="shared" si="20"/>
        <v>2368.5510046806135</v>
      </c>
      <c r="K81" s="1">
        <f t="shared" si="20"/>
        <v>2536.1561796797446</v>
      </c>
      <c r="L81" s="1">
        <f>L78*1000000/L66</f>
        <v>2192.4825164057256</v>
      </c>
      <c r="M81" s="1">
        <f>M78*1000000/M66</f>
        <v>2088.917292484122</v>
      </c>
      <c r="N81" s="1">
        <f>N78*1000000/N66</f>
        <v>2078.5808392186004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14844.63</v>
      </c>
      <c r="O85" s="4">
        <f>SUM(O86:O90)</f>
        <v>14929.650000000001</v>
      </c>
      <c r="P85" s="4">
        <f>SUM(P86:P90)</f>
        <v>14532.44</v>
      </c>
      <c r="Q85" s="4">
        <f>SUM(Q86:Q90)</f>
        <v>15218.369999999999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7430.71</v>
      </c>
      <c r="O86" s="1">
        <v>7338.64</v>
      </c>
      <c r="P86" s="1">
        <v>7046.07</v>
      </c>
      <c r="Q86" s="1">
        <v>7418.58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4522.67</v>
      </c>
      <c r="O87" s="1">
        <v>5182.37</v>
      </c>
      <c r="P87" s="1">
        <v>5249.51</v>
      </c>
      <c r="Q87" s="1">
        <v>5762.03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2076.62</v>
      </c>
      <c r="O88" s="1">
        <v>2317.86</v>
      </c>
      <c r="P88" s="1">
        <v>2347.09</v>
      </c>
      <c r="Q88" s="1">
        <v>2256.74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1753.25</v>
      </c>
      <c r="O89" s="1">
        <v>809.19</v>
      </c>
      <c r="P89" s="1">
        <v>638.12</v>
      </c>
      <c r="Q89" s="1">
        <v>626.05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-938.62</v>
      </c>
      <c r="O90" s="1">
        <v>-718.41</v>
      </c>
      <c r="P90" s="1">
        <v>-748.35</v>
      </c>
      <c r="Q90" s="1">
        <v>-845.03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847.6700000000001</v>
      </c>
      <c r="N92" s="4">
        <f>SUM(N93:N97)</f>
        <v>729.3999999999999</v>
      </c>
      <c r="O92" s="4">
        <f>SUM(O93:O97)</f>
        <v>163.06999999999994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-312.39</v>
      </c>
      <c r="N93" s="1">
        <v>412.01</v>
      </c>
      <c r="O93" s="1">
        <v>-360.11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487.85</v>
      </c>
      <c r="N94" s="1">
        <v>-20.38</v>
      </c>
      <c r="O94" s="1">
        <v>-97.34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-157.71</v>
      </c>
      <c r="N95" s="1">
        <v>-283.41</v>
      </c>
      <c r="O95" s="1">
        <v>-78.6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836.45</v>
      </c>
      <c r="N96" s="1">
        <v>621.18</v>
      </c>
      <c r="O96" s="1">
        <v>699.12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-6.53</v>
      </c>
      <c r="N97" s="1"/>
      <c r="O97" s="1"/>
      <c r="P97" s="1"/>
    </row>
    <row r="99" ht="12.75">
      <c r="B99" s="3" t="s">
        <v>154</v>
      </c>
    </row>
    <row r="100" spans="2:17" ht="12.75">
      <c r="B100" t="s">
        <v>155</v>
      </c>
      <c r="N100" s="1">
        <v>301.668</v>
      </c>
      <c r="O100" s="1"/>
      <c r="P100" s="1"/>
      <c r="Q100" s="1"/>
    </row>
    <row r="101" spans="2:17" ht="12.75">
      <c r="B101" t="s">
        <v>156</v>
      </c>
      <c r="N101" s="1"/>
      <c r="O101" s="1"/>
      <c r="P101" s="1"/>
      <c r="Q101" s="1"/>
    </row>
    <row r="102" spans="14:17" ht="12.75">
      <c r="N102" s="1"/>
      <c r="O102" s="1"/>
      <c r="P102" s="1"/>
      <c r="Q102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Q102"/>
  <sheetViews>
    <sheetView zoomScale="125" zoomScaleNormal="125" workbookViewId="0" topLeftCell="A4">
      <pane xSplit="15100" ySplit="3540" topLeftCell="M82" activePane="bottomRight" state="split"/>
      <selection pane="topLeft" activeCell="C13" sqref="C13:M13"/>
      <selection pane="topRight" activeCell="P8" sqref="P8:Q8"/>
      <selection pane="bottomLeft" activeCell="B98" sqref="B98:P101"/>
      <selection pane="bottomRight" activeCell="N96" sqref="N96:O96"/>
    </sheetView>
  </sheetViews>
  <sheetFormatPr defaultColWidth="11.00390625" defaultRowHeight="12.75"/>
  <cols>
    <col min="1" max="1" width="5.25390625" style="0" customWidth="1"/>
    <col min="2" max="2" width="59.25390625" style="0" customWidth="1"/>
    <col min="3" max="3" width="9.875" style="0" customWidth="1"/>
    <col min="4" max="4" width="9.375" style="0" customWidth="1"/>
    <col min="5" max="5" width="9.25390625" style="0" customWidth="1"/>
    <col min="6" max="6" width="9.375" style="0" customWidth="1"/>
    <col min="7" max="7" width="9.625" style="0" customWidth="1"/>
    <col min="8" max="8" width="9.875" style="0" customWidth="1"/>
    <col min="9" max="9" width="9.375" style="0" customWidth="1"/>
    <col min="10" max="11" width="9.875" style="0" customWidth="1"/>
  </cols>
  <sheetData>
    <row r="4" ht="12.75">
      <c r="B4" s="7" t="s">
        <v>27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1378.2850025320017</v>
      </c>
      <c r="D9" s="4">
        <f aca="true" t="shared" si="1" ref="D9:K9">D10+D17</f>
        <v>1486.3390274939597</v>
      </c>
      <c r="E9" s="4">
        <f t="shared" si="1"/>
        <v>1646.9381698644997</v>
      </c>
      <c r="F9" s="4">
        <f t="shared" si="1"/>
        <v>1914.2102715850053</v>
      </c>
      <c r="G9" s="4">
        <f t="shared" si="1"/>
        <v>2201.1593721805916</v>
      </c>
      <c r="H9" s="4">
        <f t="shared" si="1"/>
        <v>2352.1195361739387</v>
      </c>
      <c r="I9" s="4">
        <f t="shared" si="1"/>
        <v>2221.1833305607347</v>
      </c>
      <c r="J9" s="4">
        <f t="shared" si="1"/>
        <v>1979.6503895375902</v>
      </c>
      <c r="K9" s="4">
        <f t="shared" si="1"/>
        <v>2562.31062953759</v>
      </c>
      <c r="L9" s="4">
        <f>L10+L17</f>
        <v>2510.654409521595</v>
      </c>
      <c r="M9" s="4">
        <f>M10+M17</f>
        <v>2457.258151052744</v>
      </c>
      <c r="N9" s="4">
        <f>N10+N17</f>
        <v>2324.3708912458055</v>
      </c>
      <c r="O9" s="4">
        <f>O10+O17</f>
        <v>0</v>
      </c>
    </row>
    <row r="10" spans="2:15" ht="12.75">
      <c r="B10" s="5" t="s">
        <v>119</v>
      </c>
      <c r="C10" s="6">
        <f>SUM(C11:C16)</f>
        <v>516.2938510203443</v>
      </c>
      <c r="D10" s="6">
        <f aca="true" t="shared" si="2" ref="D10:J10">SUM(D11:D16)</f>
        <v>599.6130274939597</v>
      </c>
      <c r="E10" s="6">
        <f t="shared" si="2"/>
        <v>671.0150898644996</v>
      </c>
      <c r="F10" s="6">
        <f t="shared" si="2"/>
        <v>822.3465115850054</v>
      </c>
      <c r="G10" s="6">
        <f t="shared" si="2"/>
        <v>944.2053821805914</v>
      </c>
      <c r="H10" s="6">
        <f t="shared" si="2"/>
        <v>990.7843761739388</v>
      </c>
      <c r="I10" s="6">
        <f t="shared" si="2"/>
        <v>796.9958405607346</v>
      </c>
      <c r="J10" s="6">
        <f t="shared" si="2"/>
        <v>560.51140953759</v>
      </c>
      <c r="K10" s="6">
        <f>J10</f>
        <v>560.51140953759</v>
      </c>
      <c r="L10" s="6">
        <f>SUM(L11:L16)</f>
        <v>562.4808395215949</v>
      </c>
      <c r="M10" s="6">
        <f>SUM(M11:M16)</f>
        <v>502.8585825727437</v>
      </c>
      <c r="N10" s="6">
        <f>SUM(N11:N16)</f>
        <v>486.9691359258051</v>
      </c>
      <c r="O10" s="6">
        <f>SUM(O11:O16)</f>
        <v>0</v>
      </c>
    </row>
    <row r="11" spans="2:15" ht="12.75">
      <c r="B11" t="s">
        <v>120</v>
      </c>
      <c r="C11" s="1">
        <v>50.68312670036734</v>
      </c>
      <c r="D11" s="1">
        <v>54.117</v>
      </c>
      <c r="E11" s="1">
        <v>55.68</v>
      </c>
      <c r="F11" s="1">
        <v>62.87117</v>
      </c>
      <c r="G11" s="1">
        <v>70.76454</v>
      </c>
      <c r="H11" s="1">
        <v>75.99614</v>
      </c>
      <c r="I11" s="1">
        <v>62.97981</v>
      </c>
      <c r="J11" s="1">
        <v>44.569660000000006</v>
      </c>
      <c r="K11" s="1">
        <v>44.569660000000006</v>
      </c>
      <c r="L11" s="1">
        <v>70.75805</v>
      </c>
      <c r="M11" s="1">
        <v>66.561824868</v>
      </c>
      <c r="N11" s="1">
        <v>63.832759640999996</v>
      </c>
      <c r="O11" s="1"/>
    </row>
    <row r="12" spans="2:15" ht="12.75">
      <c r="B12" t="s">
        <v>28</v>
      </c>
      <c r="C12" s="1">
        <v>47.033</v>
      </c>
      <c r="D12" s="1">
        <v>49.359</v>
      </c>
      <c r="E12" s="1">
        <v>44.763</v>
      </c>
      <c r="F12" s="1">
        <v>51.563</v>
      </c>
      <c r="G12" s="1">
        <v>65.086</v>
      </c>
      <c r="H12" s="1">
        <v>74.49</v>
      </c>
      <c r="I12" s="1">
        <v>81.577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60.326356669751334</v>
      </c>
      <c r="D13" s="1">
        <v>73.99167610100928</v>
      </c>
      <c r="E13" s="1">
        <v>87.31613773148352</v>
      </c>
      <c r="F13" s="1">
        <v>115.53715075763284</v>
      </c>
      <c r="G13" s="1">
        <v>139.5851941407394</v>
      </c>
      <c r="H13" s="1">
        <v>163.47151407058726</v>
      </c>
      <c r="I13" s="1">
        <v>171.3077988564234</v>
      </c>
      <c r="J13" s="1">
        <v>155.89552970085697</v>
      </c>
      <c r="K13" s="1">
        <v>155.89552970085697</v>
      </c>
      <c r="L13" s="1">
        <v>163.84100853572957</v>
      </c>
      <c r="M13" s="1">
        <v>146.1985004231903</v>
      </c>
      <c r="N13" s="1">
        <v>153.42977026950305</v>
      </c>
      <c r="O13" s="1"/>
    </row>
    <row r="14" spans="2:15" ht="12.75">
      <c r="B14" t="s">
        <v>73</v>
      </c>
      <c r="C14" s="1">
        <v>278.646</v>
      </c>
      <c r="D14" s="1">
        <v>349.97400000000005</v>
      </c>
      <c r="E14" s="1">
        <v>416.129</v>
      </c>
      <c r="F14" s="1">
        <v>511.183</v>
      </c>
      <c r="G14" s="1">
        <v>614.57</v>
      </c>
      <c r="H14" s="1">
        <v>616.16</v>
      </c>
      <c r="I14" s="1">
        <v>399.848</v>
      </c>
      <c r="J14" s="1">
        <v>316.40700000000004</v>
      </c>
      <c r="K14" s="1">
        <v>316.40700000000004</v>
      </c>
      <c r="L14" s="1">
        <v>287.531</v>
      </c>
      <c r="M14" s="1">
        <v>251.026</v>
      </c>
      <c r="N14" s="1">
        <v>209.883</v>
      </c>
      <c r="O14" s="1"/>
    </row>
    <row r="15" spans="2:15" ht="12.75">
      <c r="B15" t="s">
        <v>51</v>
      </c>
      <c r="C15" s="1">
        <v>79.60536765022559</v>
      </c>
      <c r="D15" s="1">
        <v>72.1713513929504</v>
      </c>
      <c r="E15" s="1">
        <v>67.12695213301603</v>
      </c>
      <c r="F15" s="1">
        <v>81.19219082737253</v>
      </c>
      <c r="G15" s="1">
        <v>54.19964803985204</v>
      </c>
      <c r="H15" s="1">
        <v>60.666722103351574</v>
      </c>
      <c r="I15" s="1">
        <v>81.28323170431109</v>
      </c>
      <c r="J15" s="1">
        <v>43.639219836732984</v>
      </c>
      <c r="K15" s="1">
        <v>43.639219836732984</v>
      </c>
      <c r="L15" s="1">
        <v>40.35078098586525</v>
      </c>
      <c r="M15" s="1">
        <v>39.072257281553405</v>
      </c>
      <c r="N15" s="1">
        <v>59.82360601530208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861.9911515116576</v>
      </c>
      <c r="D17" s="6">
        <f aca="true" t="shared" si="3" ref="D17:K17">D18+D19+D20</f>
        <v>886.7259999999999</v>
      </c>
      <c r="E17" s="6">
        <f t="shared" si="3"/>
        <v>975.9230800000001</v>
      </c>
      <c r="F17" s="6">
        <f t="shared" si="3"/>
        <v>1091.86376</v>
      </c>
      <c r="G17" s="6">
        <f t="shared" si="3"/>
        <v>1256.9539900000002</v>
      </c>
      <c r="H17" s="6">
        <f t="shared" si="3"/>
        <v>1361.3351599999999</v>
      </c>
      <c r="I17" s="6">
        <f t="shared" si="3"/>
        <v>1424.18749</v>
      </c>
      <c r="J17" s="6">
        <f t="shared" si="3"/>
        <v>1419.1389800000002</v>
      </c>
      <c r="K17" s="6">
        <f t="shared" si="3"/>
        <v>2001.79922</v>
      </c>
      <c r="L17" s="6">
        <f>L18+L19+L20</f>
        <v>1948.17357</v>
      </c>
      <c r="M17" s="6">
        <f>M18+M19+M20</f>
        <v>1954.39956848</v>
      </c>
      <c r="N17" s="6">
        <f>N18+N19+N20</f>
        <v>1837.4017553200003</v>
      </c>
      <c r="O17" s="6">
        <f>O18+O19+O20</f>
        <v>0</v>
      </c>
    </row>
    <row r="18" spans="2:15" ht="12.75">
      <c r="B18" t="s">
        <v>145</v>
      </c>
      <c r="C18" s="1">
        <v>752.5224891716575</v>
      </c>
      <c r="D18" s="1">
        <v>768.646</v>
      </c>
      <c r="E18" s="1">
        <v>849.065</v>
      </c>
      <c r="F18" s="1">
        <v>958.1746999999999</v>
      </c>
      <c r="G18" s="1">
        <v>1112.0233600000001</v>
      </c>
      <c r="H18" s="1">
        <v>1206.6466699999999</v>
      </c>
      <c r="I18" s="1">
        <v>1308.4966299999999</v>
      </c>
      <c r="J18" s="1">
        <v>1318.20286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1"/>
    </row>
    <row r="19" spans="2:15" ht="12.75">
      <c r="B19" t="s">
        <v>71</v>
      </c>
      <c r="C19" s="1">
        <v>59.301918060000006</v>
      </c>
      <c r="D19" s="1">
        <v>64.636</v>
      </c>
      <c r="E19" s="1">
        <v>70.7</v>
      </c>
      <c r="F19" s="1">
        <v>77.48183</v>
      </c>
      <c r="G19" s="1">
        <v>86.94435</v>
      </c>
      <c r="H19" s="1">
        <v>94.5409</v>
      </c>
      <c r="I19" s="1">
        <v>56.59391</v>
      </c>
      <c r="J19" s="1">
        <v>43.58462</v>
      </c>
      <c r="K19" s="1">
        <v>43.58462</v>
      </c>
      <c r="L19" s="1">
        <v>38.13281</v>
      </c>
      <c r="M19" s="1">
        <v>22.138726549999998</v>
      </c>
      <c r="N19" s="1">
        <v>14.283926300000001</v>
      </c>
      <c r="O19" s="1"/>
    </row>
    <row r="20" spans="2:15" ht="12.75">
      <c r="B20" t="s">
        <v>23</v>
      </c>
      <c r="C20" s="1">
        <v>50.16674427999999</v>
      </c>
      <c r="D20" s="1">
        <v>53.444</v>
      </c>
      <c r="E20" s="1">
        <v>56.15808</v>
      </c>
      <c r="F20" s="1">
        <v>56.20723</v>
      </c>
      <c r="G20" s="1">
        <v>57.98628</v>
      </c>
      <c r="H20" s="1">
        <v>60.147589999999994</v>
      </c>
      <c r="I20" s="1">
        <v>59.09695</v>
      </c>
      <c r="J20" s="1">
        <v>57.3515</v>
      </c>
      <c r="K20" s="1">
        <v>57.3515</v>
      </c>
      <c r="L20" s="1">
        <v>56.603970000000004</v>
      </c>
      <c r="M20" s="1">
        <v>54.32186372</v>
      </c>
      <c r="N20" s="1">
        <v>51.62248543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1299.2351835322474</v>
      </c>
      <c r="D22" s="4">
        <f aca="true" t="shared" si="4" ref="D22:O22">D23+D24+D25</f>
        <v>1400.616</v>
      </c>
      <c r="E22" s="4">
        <f t="shared" si="4"/>
        <v>1497.81111</v>
      </c>
      <c r="F22" s="4">
        <f t="shared" si="4"/>
        <v>1629.23573</v>
      </c>
      <c r="G22" s="4">
        <f t="shared" si="4"/>
        <v>1745.26202</v>
      </c>
      <c r="H22" s="4">
        <f t="shared" si="4"/>
        <v>1776.36361</v>
      </c>
      <c r="I22" s="4">
        <f t="shared" si="4"/>
        <v>1600.01986</v>
      </c>
      <c r="J22" s="4">
        <f t="shared" si="4"/>
        <v>1302.60543</v>
      </c>
      <c r="K22" s="4">
        <f t="shared" si="4"/>
        <v>1826.6685732857143</v>
      </c>
      <c r="L22" s="4">
        <f t="shared" si="4"/>
        <v>2373.69664</v>
      </c>
      <c r="M22" s="4">
        <f t="shared" si="4"/>
        <v>2361.6923945577073</v>
      </c>
      <c r="N22" s="4">
        <f t="shared" si="4"/>
        <v>2406.962702905575</v>
      </c>
      <c r="O22" s="4">
        <f t="shared" si="4"/>
        <v>0</v>
      </c>
    </row>
    <row r="23" spans="2:15" ht="12.75">
      <c r="B23" t="s">
        <v>25</v>
      </c>
      <c r="C23" s="1">
        <v>848.7771829952081</v>
      </c>
      <c r="D23" s="1">
        <v>931.677</v>
      </c>
      <c r="E23" s="1">
        <v>1013.16</v>
      </c>
      <c r="F23" s="1">
        <v>1137.8222</v>
      </c>
      <c r="G23" s="1">
        <v>1231.97751</v>
      </c>
      <c r="H23" s="1">
        <v>1219.38821</v>
      </c>
      <c r="I23" s="1">
        <v>1035.03447</v>
      </c>
      <c r="J23" s="1">
        <v>727.6505699999999</v>
      </c>
      <c r="K23" s="1">
        <v>1039.5008142857143</v>
      </c>
      <c r="L23" s="1">
        <v>1560.86892</v>
      </c>
      <c r="M23" s="1">
        <v>1579.676690943443</v>
      </c>
      <c r="N23" s="1">
        <v>1627.0451077582454</v>
      </c>
      <c r="O23" s="1"/>
    </row>
    <row r="24" spans="2:15" ht="12.75">
      <c r="B24" t="s">
        <v>30</v>
      </c>
      <c r="C24" s="1">
        <v>395.4580005370392</v>
      </c>
      <c r="D24" s="1">
        <v>407.202</v>
      </c>
      <c r="E24" s="1">
        <v>418.41457</v>
      </c>
      <c r="F24" s="1">
        <v>420.77153</v>
      </c>
      <c r="G24" s="1">
        <v>435.56944</v>
      </c>
      <c r="H24" s="1">
        <v>471.13297</v>
      </c>
      <c r="I24" s="1">
        <v>469.39525000000003</v>
      </c>
      <c r="J24" s="1">
        <v>471.58421999999996</v>
      </c>
      <c r="K24" s="1">
        <v>683.7971189999998</v>
      </c>
      <c r="L24" s="1">
        <v>704.7759</v>
      </c>
      <c r="M24" s="1">
        <v>670.1321805644418</v>
      </c>
      <c r="N24" s="1">
        <v>654.7044992166823</v>
      </c>
      <c r="O24" s="1"/>
    </row>
    <row r="25" spans="2:15" ht="12.75">
      <c r="B25" t="s">
        <v>124</v>
      </c>
      <c r="C25" s="1">
        <v>55</v>
      </c>
      <c r="D25" s="1">
        <v>61.737</v>
      </c>
      <c r="E25" s="1">
        <v>66.23654</v>
      </c>
      <c r="F25" s="1">
        <v>70.642</v>
      </c>
      <c r="G25" s="1">
        <v>77.71507</v>
      </c>
      <c r="H25" s="1">
        <v>85.84243</v>
      </c>
      <c r="I25" s="1">
        <v>95.59014</v>
      </c>
      <c r="J25" s="1">
        <v>103.37064</v>
      </c>
      <c r="K25" s="1">
        <v>103.37064</v>
      </c>
      <c r="L25" s="1">
        <v>108.05182</v>
      </c>
      <c r="M25" s="1">
        <v>111.88352304982267</v>
      </c>
      <c r="N25" s="1">
        <v>125.21309593064751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2499.5674324460006</v>
      </c>
      <c r="D27" s="4">
        <f t="shared" si="5"/>
        <v>2683.626901474</v>
      </c>
      <c r="E27" s="4">
        <f t="shared" si="5"/>
        <v>2812.7239185500002</v>
      </c>
      <c r="F27" s="4">
        <f t="shared" si="5"/>
        <v>3087.792776004</v>
      </c>
      <c r="G27" s="4">
        <f t="shared" si="5"/>
        <v>3474.6925766900004</v>
      </c>
      <c r="H27" s="4">
        <f t="shared" si="5"/>
        <v>3735.4941405380005</v>
      </c>
      <c r="I27" s="4">
        <f t="shared" si="5"/>
        <v>3157.9853585280007</v>
      </c>
      <c r="J27" s="4">
        <f t="shared" si="5"/>
        <v>2334.1654554300103</v>
      </c>
      <c r="K27" s="4">
        <f t="shared" si="5"/>
        <v>1739.2461031821028</v>
      </c>
      <c r="L27" s="4">
        <f t="shared" si="5"/>
        <v>2376.0832785431767</v>
      </c>
      <c r="M27" s="4">
        <f t="shared" si="5"/>
        <v>2079.8795538211425</v>
      </c>
      <c r="N27" s="4">
        <f t="shared" si="5"/>
        <v>1803.3835164078514</v>
      </c>
      <c r="O27" s="1"/>
    </row>
    <row r="28" spans="2:15" ht="12.75">
      <c r="B28" t="s">
        <v>126</v>
      </c>
      <c r="C28" s="1">
        <v>2462.7713024460004</v>
      </c>
      <c r="D28" s="1">
        <v>2629.6769014740003</v>
      </c>
      <c r="E28" s="1">
        <v>2705.6169185500003</v>
      </c>
      <c r="F28" s="1">
        <v>3055.0628260040003</v>
      </c>
      <c r="G28" s="1">
        <v>3438.6208266900003</v>
      </c>
      <c r="H28" s="1">
        <v>3692.8371405380003</v>
      </c>
      <c r="I28" s="1">
        <v>3060.3420785280005</v>
      </c>
      <c r="J28" s="1">
        <v>2165.2709154300105</v>
      </c>
      <c r="K28" s="1">
        <v>569.8818371094394</v>
      </c>
      <c r="L28" s="1">
        <v>770.0017740506996</v>
      </c>
      <c r="M28" s="1">
        <v>586.7273516994123</v>
      </c>
      <c r="N28" s="1">
        <v>502.6305168932318</v>
      </c>
      <c r="O28" s="1"/>
    </row>
    <row r="29" spans="2:15" ht="12.75">
      <c r="B29" t="s">
        <v>29</v>
      </c>
      <c r="C29" s="1">
        <v>36.79613</v>
      </c>
      <c r="D29" s="1">
        <v>53.95</v>
      </c>
      <c r="E29" s="1">
        <v>107.107</v>
      </c>
      <c r="F29" s="1">
        <v>32.72995</v>
      </c>
      <c r="G29" s="1">
        <v>0</v>
      </c>
      <c r="H29" s="1">
        <v>0</v>
      </c>
      <c r="I29" s="1">
        <v>55.44918</v>
      </c>
      <c r="J29" s="1">
        <v>45.41247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36.07175</v>
      </c>
      <c r="H30" s="1">
        <v>42.657</v>
      </c>
      <c r="I30" s="1">
        <v>42.1941</v>
      </c>
      <c r="J30" s="1">
        <v>41.9691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81.51297</v>
      </c>
      <c r="M31" s="1"/>
      <c r="N31" s="1"/>
      <c r="O31" s="1"/>
    </row>
    <row r="32" spans="2:15" ht="12.75">
      <c r="B32" t="s">
        <v>151</v>
      </c>
      <c r="K32" s="1">
        <v>880.6197621663537</v>
      </c>
      <c r="L32" s="1">
        <v>1153.1243669347527</v>
      </c>
      <c r="M32" s="1">
        <v>1087.126671945594</v>
      </c>
      <c r="N32" s="1">
        <v>986.3618582110626</v>
      </c>
      <c r="O32" s="1"/>
    </row>
    <row r="33" spans="2:15" ht="12.75">
      <c r="B33" t="s">
        <v>152</v>
      </c>
      <c r="K33" s="1">
        <v>242.78807390630993</v>
      </c>
      <c r="L33" s="1">
        <v>380.0059005757245</v>
      </c>
      <c r="M33" s="1">
        <v>337.40058056135393</v>
      </c>
      <c r="N33" s="1">
        <v>248.5798459728894</v>
      </c>
      <c r="O33" s="1"/>
    </row>
    <row r="34" spans="2:15" ht="12.75">
      <c r="B34" t="s">
        <v>59</v>
      </c>
      <c r="K34" s="1"/>
      <c r="M34" s="1"/>
      <c r="N34" s="1">
        <v>0</v>
      </c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45.95643</v>
      </c>
      <c r="L36" s="1">
        <v>72.951236982</v>
      </c>
      <c r="M36" s="1">
        <v>68.62494961478212</v>
      </c>
      <c r="N36" s="1">
        <v>65.81129533066759</v>
      </c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5177.08761851025</v>
      </c>
      <c r="D38" s="8">
        <f t="shared" si="6"/>
        <v>5570.58192896796</v>
      </c>
      <c r="E38" s="8">
        <f t="shared" si="6"/>
        <v>5957.4731984145</v>
      </c>
      <c r="F38" s="8">
        <f t="shared" si="6"/>
        <v>6631.238777589006</v>
      </c>
      <c r="G38" s="8">
        <f t="shared" si="6"/>
        <v>7421.113968870592</v>
      </c>
      <c r="H38" s="8">
        <f t="shared" si="6"/>
        <v>7863.977286711939</v>
      </c>
      <c r="I38" s="8">
        <f t="shared" si="6"/>
        <v>6979.188549088735</v>
      </c>
      <c r="J38" s="8">
        <f t="shared" si="6"/>
        <v>5616.421274967601</v>
      </c>
      <c r="K38" s="8">
        <f t="shared" si="6"/>
        <v>6128.225306005407</v>
      </c>
      <c r="L38" s="8">
        <f t="shared" si="6"/>
        <v>7260.434328064772</v>
      </c>
      <c r="M38" s="8">
        <f t="shared" si="6"/>
        <v>6898.830099431593</v>
      </c>
      <c r="N38" s="8">
        <f t="shared" si="6"/>
        <v>6534.7171105592315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165.29629677147605</v>
      </c>
      <c r="D40" s="1">
        <v>273.2283621449281</v>
      </c>
      <c r="E40" s="1">
        <v>267.6361234035298</v>
      </c>
      <c r="F40" s="1">
        <v>335.4077584137832</v>
      </c>
      <c r="G40" s="1">
        <v>571.7391052132652</v>
      </c>
      <c r="H40" s="1">
        <v>383.36803692899883</v>
      </c>
      <c r="I40" s="1">
        <v>-560.7343531351653</v>
      </c>
      <c r="J40" s="1">
        <v>-1724.533392499214</v>
      </c>
      <c r="K40" s="1">
        <v>-1548.3085989387089</v>
      </c>
      <c r="L40" s="1">
        <v>346.3103370345963</v>
      </c>
      <c r="M40" s="1">
        <v>303.809110359146</v>
      </c>
      <c r="N40" s="1">
        <v>223.36872903489285</v>
      </c>
      <c r="O40" s="1"/>
    </row>
    <row r="41" spans="2:15" ht="12.75">
      <c r="B41" t="s">
        <v>122</v>
      </c>
      <c r="C41" s="1">
        <v>128.60200723740977</v>
      </c>
      <c r="D41" s="1">
        <v>52.80776932398391</v>
      </c>
      <c r="E41" s="1">
        <v>165.29629677147605</v>
      </c>
      <c r="F41" s="1">
        <v>273.2283621449281</v>
      </c>
      <c r="G41" s="1">
        <v>267.6361234035298</v>
      </c>
      <c r="H41" s="1">
        <v>335.4077584137832</v>
      </c>
      <c r="I41" s="1">
        <v>571.7391052132652</v>
      </c>
      <c r="J41" s="1">
        <v>383.36803692899883</v>
      </c>
      <c r="K41" s="1">
        <v>384.10746131634727</v>
      </c>
      <c r="L41" s="1">
        <v>0</v>
      </c>
      <c r="M41" s="1">
        <v>-111.00330529541675</v>
      </c>
      <c r="N41" s="1">
        <v>149.1039637121136</v>
      </c>
      <c r="O41" s="1"/>
    </row>
    <row r="42" spans="2:15" ht="12.75">
      <c r="B42" s="3" t="s">
        <v>20</v>
      </c>
      <c r="C42" s="4">
        <f>C38-C40+C41</f>
        <v>5140.3933289761835</v>
      </c>
      <c r="D42" s="4">
        <f>D38-D40+D41</f>
        <v>5350.161336147016</v>
      </c>
      <c r="E42" s="4">
        <f>E38-E40+E41</f>
        <v>5855.133371782446</v>
      </c>
      <c r="F42" s="4">
        <f aca="true" t="shared" si="7" ref="F42:N42">F38-F40+F41</f>
        <v>6569.05938132015</v>
      </c>
      <c r="G42" s="4">
        <f t="shared" si="7"/>
        <v>7117.010987060856</v>
      </c>
      <c r="H42" s="4">
        <f t="shared" si="7"/>
        <v>7816.0170081967235</v>
      </c>
      <c r="I42" s="4">
        <f t="shared" si="7"/>
        <v>8111.662007437166</v>
      </c>
      <c r="J42" s="4">
        <f t="shared" si="7"/>
        <v>7724.322704395813</v>
      </c>
      <c r="K42" s="4">
        <f t="shared" si="7"/>
        <v>8060.641366260464</v>
      </c>
      <c r="L42" s="4">
        <f t="shared" si="7"/>
        <v>6914.123991030176</v>
      </c>
      <c r="M42" s="4">
        <f t="shared" si="7"/>
        <v>6484.0176837770305</v>
      </c>
      <c r="N42" s="4">
        <f t="shared" si="7"/>
        <v>6460.452345236453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124.61415755399939</v>
      </c>
      <c r="D44" s="4">
        <f aca="true" t="shared" si="8" ref="D44:K44">D45+D46+D47</f>
        <v>133.06009852599982</v>
      </c>
      <c r="E44" s="4">
        <f t="shared" si="8"/>
        <v>136.90784144999967</v>
      </c>
      <c r="F44" s="4">
        <f t="shared" si="8"/>
        <v>154.59027399599972</v>
      </c>
      <c r="G44" s="4">
        <f t="shared" si="8"/>
        <v>176.92372330999982</v>
      </c>
      <c r="H44" s="4">
        <f t="shared" si="8"/>
        <v>198.54114946199954</v>
      </c>
      <c r="I44" s="4">
        <f t="shared" si="8"/>
        <v>166.18652147199933</v>
      </c>
      <c r="J44" s="4">
        <f t="shared" si="8"/>
        <v>123.27205456998945</v>
      </c>
      <c r="K44" s="4">
        <f t="shared" si="8"/>
        <v>133.60416000000004</v>
      </c>
      <c r="L44" s="4">
        <f>L45+L46+L47</f>
        <v>212.116123018</v>
      </c>
      <c r="M44" s="4">
        <f>M45+M46+M47</f>
        <v>199.53682885778483</v>
      </c>
      <c r="N44" s="4">
        <f>N45+N46+N47</f>
        <v>191.18870466933242</v>
      </c>
      <c r="O44" s="1"/>
    </row>
    <row r="45" spans="2:15" ht="12.75">
      <c r="B45" t="s">
        <v>50</v>
      </c>
      <c r="C45" s="1">
        <v>114.5646975539994</v>
      </c>
      <c r="D45" s="1">
        <v>133.06009852599982</v>
      </c>
      <c r="E45" s="1">
        <v>136.90229144999967</v>
      </c>
      <c r="F45" s="1">
        <v>154.59027399599972</v>
      </c>
      <c r="G45" s="1">
        <v>173.9988233099998</v>
      </c>
      <c r="H45" s="1">
        <v>198.38886946199955</v>
      </c>
      <c r="I45" s="1">
        <v>164.74014147199932</v>
      </c>
      <c r="J45" s="1">
        <v>123.27205456998945</v>
      </c>
      <c r="K45" s="1">
        <v>179.56059000000005</v>
      </c>
      <c r="L45" s="1">
        <v>285.06736</v>
      </c>
      <c r="M45" s="1">
        <v>268.16177847256694</v>
      </c>
      <c r="N45" s="1">
        <v>257</v>
      </c>
      <c r="O45" s="1"/>
    </row>
    <row r="46" spans="2:15" ht="12.75">
      <c r="B46" t="s">
        <v>64</v>
      </c>
      <c r="K46" s="1">
        <f>-K36</f>
        <v>-45.95643</v>
      </c>
      <c r="L46" s="1">
        <f>-L36</f>
        <v>-72.951236982</v>
      </c>
      <c r="M46" s="1">
        <f>-M36</f>
        <v>-68.62494961478212</v>
      </c>
      <c r="N46" s="1">
        <f>-N36</f>
        <v>-65.81129533066759</v>
      </c>
      <c r="O46" s="1"/>
    </row>
    <row r="47" spans="2:15" ht="12.75">
      <c r="B47" t="s">
        <v>146</v>
      </c>
      <c r="C47" s="11">
        <v>10.04946</v>
      </c>
      <c r="D47" s="11"/>
      <c r="E47" s="11">
        <v>0.00555</v>
      </c>
      <c r="F47" s="11"/>
      <c r="G47" s="11">
        <v>2.9249</v>
      </c>
      <c r="H47" s="11">
        <v>0.15228</v>
      </c>
      <c r="I47" s="11">
        <v>1.44638</v>
      </c>
      <c r="J47" s="11"/>
      <c r="M47" s="1">
        <v>0</v>
      </c>
      <c r="N47" s="1"/>
      <c r="O47" s="1"/>
    </row>
    <row r="48" spans="2:15" ht="12.75">
      <c r="B48" t="s">
        <v>149</v>
      </c>
      <c r="C48" s="11">
        <v>34.94292</v>
      </c>
      <c r="D48" s="11">
        <v>35.95069</v>
      </c>
      <c r="E48" s="11">
        <v>37.72579</v>
      </c>
      <c r="F48" s="11">
        <v>37.74678</v>
      </c>
      <c r="G48" s="11">
        <v>35.8978</v>
      </c>
      <c r="H48" s="11">
        <v>33.32236</v>
      </c>
      <c r="I48" s="11">
        <v>39.05906</v>
      </c>
      <c r="J48" s="11">
        <v>36.293639999999996</v>
      </c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746.403</v>
      </c>
      <c r="D51" s="1">
        <v>763.279</v>
      </c>
      <c r="E51" s="1">
        <v>842.74284</v>
      </c>
      <c r="F51" s="1">
        <v>950.01245</v>
      </c>
      <c r="G51" s="1">
        <v>1102.21015</v>
      </c>
      <c r="H51" s="1">
        <v>1195.91111</v>
      </c>
      <c r="I51" s="1">
        <v>1296.13856</v>
      </c>
      <c r="J51" s="1">
        <v>1305.43293</v>
      </c>
      <c r="K51" s="1">
        <v>1888.09318</v>
      </c>
      <c r="L51" s="1">
        <v>1838.99627</v>
      </c>
      <c r="M51" s="1">
        <v>1861.86193816</v>
      </c>
      <c r="N51" s="1">
        <v>1755.99433773</v>
      </c>
      <c r="O51" s="1"/>
    </row>
    <row r="52" spans="2:15" ht="12.75">
      <c r="B52" t="s">
        <v>57</v>
      </c>
      <c r="C52" s="1">
        <v>89.074</v>
      </c>
      <c r="D52" s="1">
        <v>94.097</v>
      </c>
      <c r="E52" s="1">
        <v>104.228</v>
      </c>
      <c r="F52" s="1">
        <v>154.95</v>
      </c>
      <c r="G52" s="1">
        <v>190.916</v>
      </c>
      <c r="H52" s="1">
        <v>236.705</v>
      </c>
      <c r="I52" s="1">
        <v>229.836</v>
      </c>
      <c r="J52" s="1">
        <v>156.194</v>
      </c>
      <c r="K52" s="1">
        <v>156.194</v>
      </c>
      <c r="L52" s="1">
        <v>157.138</v>
      </c>
      <c r="M52" s="1">
        <v>174.053</v>
      </c>
      <c r="N52" s="1">
        <v>191.466</v>
      </c>
      <c r="O52" s="1"/>
    </row>
    <row r="53" spans="2:15" ht="12.75">
      <c r="B53" t="s">
        <v>58</v>
      </c>
      <c r="C53" s="1">
        <v>278.646</v>
      </c>
      <c r="D53" s="1">
        <v>349.97400000000005</v>
      </c>
      <c r="E53" s="1">
        <v>416.129</v>
      </c>
      <c r="F53" s="1">
        <v>511.183</v>
      </c>
      <c r="G53" s="1">
        <v>614.57</v>
      </c>
      <c r="H53" s="1">
        <v>616.16</v>
      </c>
      <c r="I53" s="1">
        <v>399.848</v>
      </c>
      <c r="J53" s="1">
        <v>316.40700000000004</v>
      </c>
      <c r="K53" s="1">
        <v>316.40700000000004</v>
      </c>
      <c r="L53" s="1">
        <v>287.531</v>
      </c>
      <c r="M53" s="1">
        <v>251.026</v>
      </c>
      <c r="N53" s="1">
        <v>209.883</v>
      </c>
      <c r="O53" s="1"/>
    </row>
    <row r="54" spans="2:15" ht="12.75">
      <c r="B54" t="s">
        <v>70</v>
      </c>
      <c r="C54" s="1">
        <v>50.16674427999999</v>
      </c>
      <c r="D54" s="1">
        <v>53.444</v>
      </c>
      <c r="E54" s="1">
        <v>87.74843</v>
      </c>
      <c r="F54" s="1">
        <v>88.28825</v>
      </c>
      <c r="G54" s="1">
        <v>90.60518</v>
      </c>
      <c r="H54" s="1">
        <v>93.94222</v>
      </c>
      <c r="I54" s="1">
        <v>92.15886</v>
      </c>
      <c r="J54" s="1">
        <v>89.228</v>
      </c>
      <c r="K54" s="1">
        <v>89.228</v>
      </c>
      <c r="L54" s="1">
        <v>88.1334271</v>
      </c>
      <c r="M54" s="1">
        <v>84.46943699</v>
      </c>
      <c r="N54" s="1">
        <v>80.21153313</v>
      </c>
      <c r="O54" s="1"/>
    </row>
    <row r="55" spans="2:15" ht="12.75">
      <c r="B55" t="s">
        <v>52</v>
      </c>
      <c r="C55" s="1">
        <v>68.158</v>
      </c>
      <c r="D55" s="1">
        <v>71.259</v>
      </c>
      <c r="E55" s="1">
        <v>70.455</v>
      </c>
      <c r="F55" s="1">
        <v>72.141</v>
      </c>
      <c r="G55" s="1">
        <v>72.07</v>
      </c>
      <c r="H55" s="1">
        <v>72.844</v>
      </c>
      <c r="I55" s="1">
        <v>70.321</v>
      </c>
      <c r="J55" s="1">
        <v>67.353</v>
      </c>
      <c r="K55" s="1">
        <v>67.353</v>
      </c>
      <c r="L55" s="1">
        <v>66.775</v>
      </c>
      <c r="M55" s="1">
        <v>59.132</v>
      </c>
      <c r="N55" s="1">
        <v>52.937</v>
      </c>
      <c r="O55" s="1"/>
    </row>
    <row r="56" spans="2:15" ht="12.75">
      <c r="B56" s="16" t="s">
        <v>72</v>
      </c>
      <c r="C56" s="1">
        <f aca="true" t="shared" si="9" ref="C56:K56">C19</f>
        <v>59.301918060000006</v>
      </c>
      <c r="D56" s="1">
        <f t="shared" si="9"/>
        <v>64.636</v>
      </c>
      <c r="E56" s="1">
        <f t="shared" si="9"/>
        <v>70.7</v>
      </c>
      <c r="F56" s="1">
        <f t="shared" si="9"/>
        <v>77.48183</v>
      </c>
      <c r="G56" s="1">
        <f t="shared" si="9"/>
        <v>86.94435</v>
      </c>
      <c r="H56" s="1">
        <f t="shared" si="9"/>
        <v>94.5409</v>
      </c>
      <c r="I56" s="1">
        <f t="shared" si="9"/>
        <v>56.59391</v>
      </c>
      <c r="J56" s="1">
        <f t="shared" si="9"/>
        <v>43.58462</v>
      </c>
      <c r="K56" s="1">
        <f t="shared" si="9"/>
        <v>43.58462</v>
      </c>
      <c r="L56" s="1">
        <v>38.13281</v>
      </c>
      <c r="M56" s="1">
        <v>22.13872655</v>
      </c>
      <c r="N56" s="1">
        <v>14.2839263</v>
      </c>
      <c r="O56" s="1"/>
    </row>
    <row r="57" spans="2:15" ht="12.75">
      <c r="B57" s="7"/>
      <c r="M57" s="1"/>
      <c r="N57" s="1"/>
      <c r="O57" s="1"/>
    </row>
    <row r="58" spans="2:15" ht="12.75">
      <c r="B58" s="3" t="s">
        <v>0</v>
      </c>
      <c r="C58" s="4">
        <v>433.699</v>
      </c>
      <c r="D58" s="4">
        <v>463.092</v>
      </c>
      <c r="E58" s="4">
        <v>476.46489</v>
      </c>
      <c r="F58" s="4">
        <v>538.00306</v>
      </c>
      <c r="G58" s="4">
        <v>605.54844</v>
      </c>
      <c r="H58" s="4">
        <v>650.31647</v>
      </c>
      <c r="I58" s="4">
        <v>538.93274</v>
      </c>
      <c r="J58" s="4">
        <v>381.32807</v>
      </c>
      <c r="K58" s="4">
        <v>513.63219</v>
      </c>
      <c r="L58" s="4">
        <v>693.4526000000001</v>
      </c>
      <c r="M58" s="4">
        <v>671.3171831848897</v>
      </c>
      <c r="N58" s="4">
        <v>651.920959021903</v>
      </c>
      <c r="O58" s="4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37956.965313564964</v>
      </c>
      <c r="D61" s="1">
        <v>40687.59241677417</v>
      </c>
      <c r="E61" s="1">
        <v>43820.65985654553</v>
      </c>
      <c r="F61" s="1">
        <v>47517.74513983699</v>
      </c>
      <c r="G61" s="1">
        <v>51592.09365603855</v>
      </c>
      <c r="H61" s="1">
        <v>55553.39333523536</v>
      </c>
      <c r="I61" s="1">
        <v>57831.89500000003</v>
      </c>
      <c r="J61" s="1">
        <v>55949.638</v>
      </c>
      <c r="K61" s="1">
        <v>55949.638</v>
      </c>
      <c r="L61" s="1">
        <v>56380.431</v>
      </c>
      <c r="M61" s="1">
        <v>55939.764</v>
      </c>
      <c r="N61" s="1">
        <v>55323.153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47273.58869510695</v>
      </c>
      <c r="D63" s="1">
        <f aca="true" t="shared" si="10" ref="D63:N63">D61/D62</f>
        <v>48615.41026223027</v>
      </c>
      <c r="E63" s="1">
        <f t="shared" si="10"/>
        <v>50340.654023998526</v>
      </c>
      <c r="F63" s="1">
        <f t="shared" si="10"/>
        <v>52346.438684316934</v>
      </c>
      <c r="G63" s="1">
        <f t="shared" si="10"/>
        <v>54576.55339093281</v>
      </c>
      <c r="H63" s="1">
        <f t="shared" si="10"/>
        <v>56882.54771123212</v>
      </c>
      <c r="I63" s="1">
        <f t="shared" si="10"/>
        <v>57831.89500000003</v>
      </c>
      <c r="J63" s="1">
        <f t="shared" si="10"/>
        <v>55895.88030915597</v>
      </c>
      <c r="K63" s="1">
        <f t="shared" si="10"/>
        <v>55895.88030915597</v>
      </c>
      <c r="L63" s="1">
        <f t="shared" si="10"/>
        <v>56292.7883916371</v>
      </c>
      <c r="M63" s="1">
        <f t="shared" si="10"/>
        <v>56396.92331366904</v>
      </c>
      <c r="N63" s="1">
        <f t="shared" si="10"/>
        <v>55768.39119024237</v>
      </c>
      <c r="O63" s="1"/>
    </row>
    <row r="64" spans="2:15" ht="12.75">
      <c r="B64" t="s">
        <v>131</v>
      </c>
      <c r="C64" s="1">
        <v>2737370</v>
      </c>
      <c r="D64" s="1">
        <v>2751094</v>
      </c>
      <c r="E64" s="1">
        <v>2750985</v>
      </c>
      <c r="F64" s="1">
        <v>2762198</v>
      </c>
      <c r="G64" s="1">
        <v>2767524</v>
      </c>
      <c r="H64" s="1">
        <v>2772533</v>
      </c>
      <c r="I64" s="1">
        <v>2784169</v>
      </c>
      <c r="J64" s="10">
        <v>2796089</v>
      </c>
      <c r="K64" s="10">
        <v>2796089</v>
      </c>
      <c r="L64" s="1">
        <v>2797653</v>
      </c>
      <c r="M64" s="1">
        <v>2795422</v>
      </c>
      <c r="N64" s="1">
        <v>2781498</v>
      </c>
      <c r="O64" s="1"/>
    </row>
    <row r="65" spans="2:15" ht="12.75">
      <c r="B65" t="s">
        <v>66</v>
      </c>
      <c r="C65" s="1">
        <v>2900146.2883052104</v>
      </c>
      <c r="D65" s="1">
        <v>2922945.918945721</v>
      </c>
      <c r="E65" s="1">
        <v>2929000.1876381817</v>
      </c>
      <c r="F65" s="1">
        <v>2950466.9191747946</v>
      </c>
      <c r="G65" s="1">
        <v>2960146.9189610593</v>
      </c>
      <c r="H65" s="1">
        <v>2971487.5167221394</v>
      </c>
      <c r="I65" s="1">
        <v>2992785.7276984323</v>
      </c>
      <c r="J65" s="1">
        <v>3009056.410688332</v>
      </c>
      <c r="K65" s="1">
        <v>3009056.410688332</v>
      </c>
      <c r="L65" s="1"/>
      <c r="M65" s="1"/>
      <c r="N65" s="1"/>
      <c r="O65" s="1"/>
    </row>
    <row r="66" spans="2:15" ht="12.75">
      <c r="B66" t="s">
        <v>67</v>
      </c>
      <c r="C66" s="1">
        <v>2865923.3860463733</v>
      </c>
      <c r="D66" s="1">
        <v>2886262.434159739</v>
      </c>
      <c r="E66" s="1">
        <v>2891880.993345573</v>
      </c>
      <c r="F66" s="1">
        <v>2911606.8420378203</v>
      </c>
      <c r="G66" s="1">
        <v>2920022.0430102483</v>
      </c>
      <c r="H66" s="1">
        <v>2929903.5366983106</v>
      </c>
      <c r="I66" s="1">
        <v>2949858.2675022623</v>
      </c>
      <c r="J66" s="1">
        <v>2966938.6904433216</v>
      </c>
      <c r="K66" s="1">
        <v>2966938.6904433216</v>
      </c>
      <c r="L66" s="1">
        <v>2968168.6348948805</v>
      </c>
      <c r="M66" s="1">
        <v>2966642.73171435</v>
      </c>
      <c r="N66" s="1">
        <v>2956348.497395059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0.13639361249620435</v>
      </c>
      <c r="D69" s="9">
        <f t="shared" si="11"/>
        <v>0.1369110728378067</v>
      </c>
      <c r="E69" s="9">
        <f t="shared" si="11"/>
        <v>0.13595124349832508</v>
      </c>
      <c r="F69" s="9">
        <f t="shared" si="11"/>
        <v>0.1395528924631072</v>
      </c>
      <c r="G69" s="9">
        <f t="shared" si="11"/>
        <v>0.14384207817474362</v>
      </c>
      <c r="H69" s="9">
        <f t="shared" si="11"/>
        <v>0.1415571005583222</v>
      </c>
      <c r="I69" s="9">
        <f t="shared" si="11"/>
        <v>0.12068061316491066</v>
      </c>
      <c r="J69" s="9">
        <f t="shared" si="11"/>
        <v>0.10038351409829677</v>
      </c>
      <c r="K69" s="9">
        <f t="shared" si="11"/>
        <v>0.10953109841399523</v>
      </c>
      <c r="L69" s="9">
        <f>L38/L61</f>
        <v>0.12877578619547572</v>
      </c>
      <c r="M69" s="9">
        <f>M38/M61</f>
        <v>0.12332604941686191</v>
      </c>
      <c r="N69" s="9">
        <f>N38/N61</f>
        <v>0.118119028945426</v>
      </c>
      <c r="O69" s="1"/>
    </row>
    <row r="70" spans="2:15" ht="12.75">
      <c r="B70" s="21" t="s">
        <v>134</v>
      </c>
      <c r="C70" s="9">
        <f aca="true" t="shared" si="12" ref="C70:K70">C42/C61</f>
        <v>0.1354268784796429</v>
      </c>
      <c r="D70" s="9">
        <f t="shared" si="12"/>
        <v>0.1314936819397876</v>
      </c>
      <c r="E70" s="9">
        <f t="shared" si="12"/>
        <v>0.13361581936352016</v>
      </c>
      <c r="F70" s="9">
        <f t="shared" si="12"/>
        <v>0.13824434139264138</v>
      </c>
      <c r="G70" s="9">
        <f t="shared" si="12"/>
        <v>0.13794770637744513</v>
      </c>
      <c r="H70" s="9">
        <f t="shared" si="12"/>
        <v>0.14069378194471743</v>
      </c>
      <c r="I70" s="9">
        <f t="shared" si="12"/>
        <v>0.1402627738108385</v>
      </c>
      <c r="J70" s="9">
        <f t="shared" si="12"/>
        <v>0.13805849296819067</v>
      </c>
      <c r="K70" s="9">
        <f t="shared" si="12"/>
        <v>0.14406958926634097</v>
      </c>
      <c r="L70" s="9">
        <f>L42/L61</f>
        <v>0.12263340078102943</v>
      </c>
      <c r="M70" s="9">
        <f>M42/M61</f>
        <v>0.11591070859321162</v>
      </c>
      <c r="N70" s="9">
        <f>N42/N61</f>
        <v>0.11677664765846685</v>
      </c>
      <c r="O70" s="1"/>
    </row>
    <row r="71" spans="2:15" ht="12.75">
      <c r="B71" t="s">
        <v>8</v>
      </c>
      <c r="C71" s="1">
        <f aca="true" t="shared" si="13" ref="C71:K71">C38/C62</f>
        <v>6447.815537785364</v>
      </c>
      <c r="D71" s="1">
        <f t="shared" si="13"/>
        <v>6655.987975452064</v>
      </c>
      <c r="E71" s="1">
        <f t="shared" si="13"/>
        <v>6843.874513081562</v>
      </c>
      <c r="F71" s="1">
        <f t="shared" si="13"/>
        <v>7305.096928539115</v>
      </c>
      <c r="G71" s="1">
        <f t="shared" si="13"/>
        <v>7850.404859366627</v>
      </c>
      <c r="H71" s="1">
        <f t="shared" si="13"/>
        <v>8052.128526372446</v>
      </c>
      <c r="I71" s="1">
        <f t="shared" si="13"/>
        <v>6979.188549088735</v>
      </c>
      <c r="J71" s="1">
        <f t="shared" si="13"/>
        <v>5611.024889050867</v>
      </c>
      <c r="K71" s="1">
        <f t="shared" si="13"/>
        <v>6122.33716707906</v>
      </c>
      <c r="L71" s="1">
        <f>L38/L62</f>
        <v>7249.148082268617</v>
      </c>
      <c r="M71" s="1">
        <f>M38/M62</f>
        <v>6955.209751540519</v>
      </c>
      <c r="N71" s="1">
        <f>N38/N62</f>
        <v>6587.30821324008</v>
      </c>
      <c r="O71" s="1"/>
    </row>
    <row r="72" spans="2:15" ht="12.75">
      <c r="B72" t="s">
        <v>84</v>
      </c>
      <c r="O72" s="1"/>
    </row>
    <row r="73" spans="2:15" ht="12.75">
      <c r="B73" t="s">
        <v>85</v>
      </c>
      <c r="C73" s="1">
        <f aca="true" t="shared" si="14" ref="C73:K73">C38*1000000/C65</f>
        <v>1785.1125784194976</v>
      </c>
      <c r="D73" s="1">
        <f t="shared" si="14"/>
        <v>1905.8108098617222</v>
      </c>
      <c r="E73" s="1">
        <f t="shared" si="14"/>
        <v>2033.9613577213006</v>
      </c>
      <c r="F73" s="1">
        <f t="shared" si="14"/>
        <v>2247.52181917148</v>
      </c>
      <c r="G73" s="1">
        <f t="shared" si="14"/>
        <v>2507.008662757599</v>
      </c>
      <c r="H73" s="1">
        <f t="shared" si="14"/>
        <v>2646.478318504506</v>
      </c>
      <c r="I73" s="1">
        <f t="shared" si="14"/>
        <v>2332.004087194041</v>
      </c>
      <c r="J73" s="1">
        <f t="shared" si="14"/>
        <v>1866.5058105982218</v>
      </c>
      <c r="K73" s="1">
        <f t="shared" si="14"/>
        <v>2036.5936923740007</v>
      </c>
      <c r="L73" s="1"/>
      <c r="M73" s="1"/>
      <c r="N73" s="1"/>
      <c r="O73" s="1"/>
    </row>
    <row r="74" spans="2:15" ht="12.75">
      <c r="B74" t="s">
        <v>19</v>
      </c>
      <c r="C74" s="10">
        <f aca="true" t="shared" si="15" ref="C74:K74">C38*1000000/C66</f>
        <v>1806.429175223765</v>
      </c>
      <c r="D74" s="10">
        <f t="shared" si="15"/>
        <v>1930.0330638816952</v>
      </c>
      <c r="E74" s="10">
        <f t="shared" si="15"/>
        <v>2060.0685893102363</v>
      </c>
      <c r="F74" s="10">
        <f t="shared" si="15"/>
        <v>2277.518613381136</v>
      </c>
      <c r="G74" s="10">
        <f t="shared" si="15"/>
        <v>2541.4582011922657</v>
      </c>
      <c r="H74" s="10">
        <f t="shared" si="15"/>
        <v>2684.039658033863</v>
      </c>
      <c r="I74" s="10">
        <f t="shared" si="15"/>
        <v>2365.9402982090505</v>
      </c>
      <c r="J74" s="10">
        <f t="shared" si="15"/>
        <v>1893.0021348464036</v>
      </c>
      <c r="K74" s="10">
        <f t="shared" si="15"/>
        <v>2065.50453022328</v>
      </c>
      <c r="L74" s="10">
        <f>L38*1000000/L66</f>
        <v>2446.098999466688</v>
      </c>
      <c r="M74" s="10">
        <f>M38*1000000/M66</f>
        <v>2325.4671099020165</v>
      </c>
      <c r="N74" s="10">
        <f>N38*1000000/N66</f>
        <v>2210.401485588454</v>
      </c>
      <c r="O74" s="1"/>
    </row>
    <row r="75" spans="2:15" ht="12.75">
      <c r="B75" t="s">
        <v>77</v>
      </c>
      <c r="O75" s="1"/>
    </row>
    <row r="76" spans="2:15" ht="12.75">
      <c r="B76" t="s">
        <v>85</v>
      </c>
      <c r="C76" s="1">
        <f>C71*1000000/C65</f>
        <v>2223.27251690236</v>
      </c>
      <c r="D76" s="1">
        <f aca="true" t="shared" si="16" ref="D76:K76">D71*1000000/D65</f>
        <v>2277.150573436821</v>
      </c>
      <c r="E76" s="1">
        <f t="shared" si="16"/>
        <v>2336.5906707572335</v>
      </c>
      <c r="F76" s="1">
        <f t="shared" si="16"/>
        <v>2475.912161923934</v>
      </c>
      <c r="G76" s="1">
        <f t="shared" si="16"/>
        <v>2652.0321707957423</v>
      </c>
      <c r="H76" s="1">
        <f t="shared" si="16"/>
        <v>2709.7971911572367</v>
      </c>
      <c r="I76" s="1">
        <f t="shared" si="16"/>
        <v>2332.004087194041</v>
      </c>
      <c r="J76" s="1">
        <f t="shared" si="16"/>
        <v>1864.7124291589223</v>
      </c>
      <c r="K76" s="1">
        <f t="shared" si="16"/>
        <v>2034.6368866107616</v>
      </c>
      <c r="L76" s="1"/>
      <c r="M76" s="1"/>
      <c r="N76" s="1"/>
      <c r="O76" s="1"/>
    </row>
    <row r="77" spans="2:15" ht="12.75">
      <c r="B77" s="21" t="s">
        <v>19</v>
      </c>
      <c r="C77" s="1">
        <f>C71*1000000/C66</f>
        <v>2249.8213208275315</v>
      </c>
      <c r="D77" s="1">
        <f aca="true" t="shared" si="17" ref="D77:K77">D71*1000000/D66</f>
        <v>2306.0924386765905</v>
      </c>
      <c r="E77" s="1">
        <f t="shared" si="17"/>
        <v>2366.582348592425</v>
      </c>
      <c r="F77" s="1">
        <f t="shared" si="17"/>
        <v>2508.957192663523</v>
      </c>
      <c r="G77" s="1">
        <f t="shared" si="17"/>
        <v>2688.474519621657</v>
      </c>
      <c r="H77" s="1">
        <f t="shared" si="17"/>
        <v>2748.257212401722</v>
      </c>
      <c r="I77" s="1">
        <f t="shared" si="17"/>
        <v>2365.9402982090505</v>
      </c>
      <c r="J77" s="1">
        <f t="shared" si="17"/>
        <v>1891.1832951332285</v>
      </c>
      <c r="K77" s="1">
        <f t="shared" si="17"/>
        <v>2063.519946266317</v>
      </c>
      <c r="L77" s="1">
        <f>L71*1000000/L66</f>
        <v>2442.296572049502</v>
      </c>
      <c r="M77" s="1">
        <f>M71*1000000/M66</f>
        <v>2344.471640345204</v>
      </c>
      <c r="N77" s="1">
        <f>N71*1000000/N66</f>
        <v>2228.1906950565485</v>
      </c>
      <c r="O77" s="1"/>
    </row>
    <row r="78" spans="2:15" ht="12.75">
      <c r="B78" t="s">
        <v>78</v>
      </c>
      <c r="C78" s="1">
        <f aca="true" t="shared" si="18" ref="C78:K78">C42/C62</f>
        <v>6402.114551508869</v>
      </c>
      <c r="D78" s="1">
        <f t="shared" si="18"/>
        <v>6392.619294393993</v>
      </c>
      <c r="E78" s="1">
        <f t="shared" si="18"/>
        <v>6726.307734712052</v>
      </c>
      <c r="F78" s="1">
        <f t="shared" si="18"/>
        <v>7236.598940163679</v>
      </c>
      <c r="G78" s="1">
        <f t="shared" si="18"/>
        <v>7528.710362265357</v>
      </c>
      <c r="H78" s="1">
        <f t="shared" si="18"/>
        <v>8003.0207641440775</v>
      </c>
      <c r="I78" s="1">
        <f t="shared" si="18"/>
        <v>8111.662007437166</v>
      </c>
      <c r="J78" s="1">
        <f t="shared" si="18"/>
        <v>7716.9009986124365</v>
      </c>
      <c r="K78" s="1">
        <f t="shared" si="18"/>
        <v>8052.896517820657</v>
      </c>
      <c r="L78" s="1">
        <f>L42/L62</f>
        <v>6903.376079913313</v>
      </c>
      <c r="M78" s="1">
        <f>M42/M62</f>
        <v>6537.007343764394</v>
      </c>
      <c r="N78" s="1">
        <f>N42/N62</f>
        <v>6512.44576850248</v>
      </c>
      <c r="O78" s="1"/>
    </row>
    <row r="79" spans="2:15" ht="12.75">
      <c r="B79" t="s">
        <v>79</v>
      </c>
      <c r="O79" s="1"/>
    </row>
    <row r="80" spans="2:15" ht="12.75">
      <c r="B80" t="s">
        <v>85</v>
      </c>
      <c r="C80" s="1">
        <f>C78*1000000/C65</f>
        <v>2207.5143510261137</v>
      </c>
      <c r="D80" s="1">
        <f aca="true" t="shared" si="19" ref="D80:K80">D78*1000000/D65</f>
        <v>2187.046723293379</v>
      </c>
      <c r="E80" s="1">
        <f t="shared" si="19"/>
        <v>2296.451793721411</v>
      </c>
      <c r="F80" s="1">
        <f t="shared" si="19"/>
        <v>2452.6961794195126</v>
      </c>
      <c r="G80" s="1">
        <f t="shared" si="19"/>
        <v>2543.3569915197836</v>
      </c>
      <c r="H80" s="1">
        <f t="shared" si="19"/>
        <v>2693.2708682458956</v>
      </c>
      <c r="I80" s="1">
        <f t="shared" si="19"/>
        <v>2710.4052028727588</v>
      </c>
      <c r="J80" s="1">
        <f t="shared" si="19"/>
        <v>2564.5584347310955</v>
      </c>
      <c r="K80" s="1">
        <f t="shared" si="19"/>
        <v>2676.2198572337597</v>
      </c>
      <c r="L80" s="1"/>
      <c r="M80" s="1"/>
      <c r="N80" s="1"/>
      <c r="O80" s="1"/>
    </row>
    <row r="81" spans="2:15" ht="12.75">
      <c r="B81" s="21" t="s">
        <v>19</v>
      </c>
      <c r="C81" s="1">
        <f>C78*1000000/C66</f>
        <v>2233.8749816828763</v>
      </c>
      <c r="D81" s="1">
        <f aca="true" t="shared" si="20" ref="D81:K81">D78*1000000/D66</f>
        <v>2214.843397029848</v>
      </c>
      <c r="E81" s="1">
        <f t="shared" si="20"/>
        <v>2325.928262673938</v>
      </c>
      <c r="F81" s="1">
        <f t="shared" si="20"/>
        <v>2485.4313555256026</v>
      </c>
      <c r="G81" s="1">
        <f t="shared" si="20"/>
        <v>2578.306002958805</v>
      </c>
      <c r="H81" s="1">
        <f t="shared" si="20"/>
        <v>2731.496332183902</v>
      </c>
      <c r="I81" s="1">
        <f t="shared" si="20"/>
        <v>2749.8480509389237</v>
      </c>
      <c r="J81" s="1">
        <f t="shared" si="20"/>
        <v>2600.964092540575</v>
      </c>
      <c r="K81" s="1">
        <f t="shared" si="20"/>
        <v>2714.2106251671107</v>
      </c>
      <c r="L81" s="1">
        <f>L78*1000000/L66</f>
        <v>2325.8031901404415</v>
      </c>
      <c r="M81" s="1">
        <f>M78*1000000/M66</f>
        <v>2203.5033992741073</v>
      </c>
      <c r="N81" s="1">
        <f>N78*1000000/N66</f>
        <v>2202.8680902271235</v>
      </c>
      <c r="O81" s="1"/>
    </row>
    <row r="82" spans="13:15" ht="12.75">
      <c r="M82" s="1"/>
      <c r="N82" s="1"/>
      <c r="O82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5924.4</v>
      </c>
      <c r="O85" s="4">
        <f>SUM(O86:O90)</f>
        <v>6099.16</v>
      </c>
      <c r="P85" s="4">
        <f>SUM(P86:P90)</f>
        <v>5971.57</v>
      </c>
      <c r="Q85" s="4">
        <f>SUM(Q86:Q90)</f>
        <v>6316.25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1770.27</v>
      </c>
      <c r="O86" s="1">
        <v>1760.24</v>
      </c>
      <c r="P86" s="1">
        <v>1701.93</v>
      </c>
      <c r="Q86" s="1">
        <v>1775.79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1447.37</v>
      </c>
      <c r="O87" s="1">
        <v>1703.25</v>
      </c>
      <c r="P87" s="1">
        <v>1722.26</v>
      </c>
      <c r="Q87" s="1">
        <v>1904.05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745.97</v>
      </c>
      <c r="O88" s="1">
        <v>831.41</v>
      </c>
      <c r="P88" s="1">
        <v>868.54</v>
      </c>
      <c r="Q88" s="1">
        <v>862.99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861.38</v>
      </c>
      <c r="O89" s="1">
        <v>639.27</v>
      </c>
      <c r="P89" s="1">
        <v>562.84</v>
      </c>
      <c r="Q89" s="1">
        <v>576.53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1099.41</v>
      </c>
      <c r="O90" s="1">
        <v>1164.99</v>
      </c>
      <c r="P90" s="1">
        <v>1116</v>
      </c>
      <c r="Q90" s="1">
        <v>1196.89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301.13</v>
      </c>
      <c r="N92" s="4">
        <f>SUM(N93:N97)</f>
        <v>257.8</v>
      </c>
      <c r="O92" s="4">
        <f>SUM(O93:O97)</f>
        <v>1.4300000000000068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26.95</v>
      </c>
      <c r="N93" s="1">
        <v>202.09</v>
      </c>
      <c r="O93" s="1">
        <v>-55.55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-14.99</v>
      </c>
      <c r="N94" s="1">
        <v>-91.33</v>
      </c>
      <c r="O94" s="1">
        <v>-100.46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-48.14</v>
      </c>
      <c r="N95" s="1">
        <v>-101.53</v>
      </c>
      <c r="O95" s="1">
        <v>-101.64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337.48</v>
      </c>
      <c r="N96" s="1">
        <v>248.57</v>
      </c>
      <c r="O96" s="1">
        <v>259.08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-0.17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43.445</v>
      </c>
      <c r="O100" s="1"/>
      <c r="P100" s="1"/>
    </row>
    <row r="101" spans="2:16" ht="12.75">
      <c r="B101" t="s">
        <v>156</v>
      </c>
      <c r="N101" s="1"/>
      <c r="O101" s="1"/>
      <c r="P101" s="1"/>
    </row>
    <row r="102" spans="14:16" ht="12.75">
      <c r="N102" s="1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4140" ySplit="3860" topLeftCell="M84" activePane="bottomRight" state="split"/>
      <selection pane="topLeft" activeCell="B10" sqref="B10"/>
      <selection pane="topRight" activeCell="P8" sqref="P8:Q8"/>
      <selection pane="bottomLeft" activeCell="A34" sqref="A34:IV34"/>
      <selection pane="bottomRight" activeCell="N96" sqref="N96:O96"/>
    </sheetView>
  </sheetViews>
  <sheetFormatPr defaultColWidth="11.00390625" defaultRowHeight="12.75"/>
  <cols>
    <col min="1" max="1" width="2.00390625" style="0" customWidth="1"/>
    <col min="2" max="2" width="57.875" style="0" customWidth="1"/>
    <col min="3" max="3" width="9.25390625" style="0" customWidth="1"/>
    <col min="4" max="6" width="9.875" style="0" customWidth="1"/>
  </cols>
  <sheetData>
    <row r="4" ht="12.75">
      <c r="B4" s="7" t="s">
        <v>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3846.8224880672515</v>
      </c>
      <c r="D9" s="4">
        <f aca="true" t="shared" si="1" ref="D9:L9">D10+D17</f>
        <v>4548.424418837727</v>
      </c>
      <c r="E9" s="4">
        <f t="shared" si="1"/>
        <v>5462.190986502491</v>
      </c>
      <c r="F9" s="4">
        <f t="shared" si="1"/>
        <v>6108.803759737487</v>
      </c>
      <c r="G9" s="4">
        <f t="shared" si="1"/>
        <v>7455.037693528992</v>
      </c>
      <c r="H9" s="4">
        <f t="shared" si="1"/>
        <v>7585.895848034726</v>
      </c>
      <c r="I9" s="4">
        <f t="shared" si="1"/>
        <v>6197.102827599123</v>
      </c>
      <c r="J9" s="4">
        <f t="shared" si="1"/>
        <v>5349.942858727154</v>
      </c>
      <c r="K9" s="4">
        <f t="shared" si="1"/>
        <v>6753.999638727155</v>
      </c>
      <c r="L9" s="4">
        <f t="shared" si="1"/>
        <v>6684.750982595124</v>
      </c>
      <c r="M9" s="4">
        <f>M10+M17</f>
        <v>6347.405561956548</v>
      </c>
      <c r="N9" s="4">
        <f>N10+N17</f>
        <v>5847.450909345061</v>
      </c>
      <c r="O9" s="4">
        <f>O10+O17</f>
        <v>0</v>
      </c>
    </row>
    <row r="10" spans="2:15" ht="12.75">
      <c r="B10" s="5" t="s">
        <v>119</v>
      </c>
      <c r="C10" s="6">
        <f>SUM(C11:C16)</f>
        <v>1790.4483504776238</v>
      </c>
      <c r="D10" s="6">
        <f aca="true" t="shared" si="2" ref="D10:L10">SUM(D11:D16)</f>
        <v>2316.7034188377274</v>
      </c>
      <c r="E10" s="6">
        <f t="shared" si="2"/>
        <v>2915.591686502491</v>
      </c>
      <c r="F10" s="6">
        <f t="shared" si="2"/>
        <v>3209.855569737487</v>
      </c>
      <c r="G10" s="6">
        <f t="shared" si="2"/>
        <v>4078.135243528992</v>
      </c>
      <c r="H10" s="6">
        <f t="shared" si="2"/>
        <v>3979.9085080347268</v>
      </c>
      <c r="I10" s="6">
        <f t="shared" si="2"/>
        <v>2631.429777599123</v>
      </c>
      <c r="J10" s="6">
        <f t="shared" si="2"/>
        <v>1935.8781787271546</v>
      </c>
      <c r="K10" s="6">
        <f>J10</f>
        <v>1935.8781787271546</v>
      </c>
      <c r="L10" s="6">
        <f t="shared" si="2"/>
        <v>2064.9985225951245</v>
      </c>
      <c r="M10" s="6">
        <f>SUM(M11:M16)</f>
        <v>1754.4358905665476</v>
      </c>
      <c r="N10" s="6">
        <f>SUM(N11:N16)</f>
        <v>1573.2507598150617</v>
      </c>
      <c r="O10" s="6">
        <f>SUM(O11:O16)</f>
        <v>0</v>
      </c>
    </row>
    <row r="11" spans="2:15" ht="12.75">
      <c r="B11" t="s">
        <v>120</v>
      </c>
      <c r="C11" s="1">
        <v>156.33502024709833</v>
      </c>
      <c r="D11" s="1">
        <v>166.927</v>
      </c>
      <c r="E11" s="1">
        <v>171.748</v>
      </c>
      <c r="F11" s="1">
        <v>211.60897</v>
      </c>
      <c r="G11" s="1">
        <v>255.04133</v>
      </c>
      <c r="H11" s="1">
        <v>274.06223</v>
      </c>
      <c r="I11" s="1">
        <v>227.12189999999998</v>
      </c>
      <c r="J11" s="1">
        <v>197.85531</v>
      </c>
      <c r="K11" s="1">
        <v>197.85531</v>
      </c>
      <c r="L11" s="1">
        <v>314.11176</v>
      </c>
      <c r="M11" s="1">
        <v>272.3525504986</v>
      </c>
      <c r="N11" s="1">
        <v>230.13006158448002</v>
      </c>
      <c r="O11" s="1"/>
    </row>
    <row r="12" spans="2:15" ht="12.75">
      <c r="B12" t="s">
        <v>10</v>
      </c>
      <c r="C12" s="1">
        <v>77.995</v>
      </c>
      <c r="D12" s="1">
        <v>81.184</v>
      </c>
      <c r="E12" s="1">
        <v>85.661</v>
      </c>
      <c r="F12" s="1">
        <v>103.096</v>
      </c>
      <c r="G12" s="1">
        <v>122.734</v>
      </c>
      <c r="H12" s="1">
        <v>147.389</v>
      </c>
      <c r="I12" s="1">
        <v>163.966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109.50932083918835</v>
      </c>
      <c r="D13" s="1">
        <v>141.0728455839025</v>
      </c>
      <c r="E13" s="1">
        <v>164.98027590039862</v>
      </c>
      <c r="F13" s="1">
        <v>216.9831251803446</v>
      </c>
      <c r="G13" s="1">
        <v>244.85855107351907</v>
      </c>
      <c r="H13" s="1">
        <v>276.6778253920552</v>
      </c>
      <c r="I13" s="1">
        <v>278.8198511549873</v>
      </c>
      <c r="J13" s="1">
        <v>219.8328277004011</v>
      </c>
      <c r="K13" s="1">
        <v>219.8328277004011</v>
      </c>
      <c r="L13" s="1">
        <v>250.7221058487077</v>
      </c>
      <c r="M13" s="1">
        <v>233.8766329482064</v>
      </c>
      <c r="N13" s="1">
        <v>241.46431989459535</v>
      </c>
      <c r="O13" s="1"/>
    </row>
    <row r="14" spans="2:15" ht="12.75">
      <c r="B14" t="s">
        <v>17</v>
      </c>
      <c r="C14" s="1">
        <v>1217.6024206978282</v>
      </c>
      <c r="D14" s="1">
        <v>1686.926</v>
      </c>
      <c r="E14" s="1">
        <v>2222.118</v>
      </c>
      <c r="F14" s="1">
        <v>2385.7780000000002</v>
      </c>
      <c r="G14" s="1">
        <v>3175.664</v>
      </c>
      <c r="H14" s="1">
        <v>2994.952</v>
      </c>
      <c r="I14" s="1">
        <v>1720.929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915.8580635</v>
      </c>
      <c r="O14" s="1"/>
    </row>
    <row r="15" spans="2:15" ht="12.75">
      <c r="B15" t="s">
        <v>51</v>
      </c>
      <c r="C15" s="1">
        <v>229.00658869350872</v>
      </c>
      <c r="D15" s="1">
        <v>240.59357325382518</v>
      </c>
      <c r="E15" s="1">
        <v>271.084410602092</v>
      </c>
      <c r="F15" s="1">
        <v>292.3894745571419</v>
      </c>
      <c r="G15" s="1">
        <v>279.8373624554723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</v>
      </c>
      <c r="M15" s="1">
        <v>210.18870711974114</v>
      </c>
      <c r="N15" s="1">
        <v>185.79831483598628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2056.374137589628</v>
      </c>
      <c r="D17" s="6">
        <f aca="true" t="shared" si="3" ref="D17:O17">D18+D19+D20</f>
        <v>2231.721</v>
      </c>
      <c r="E17" s="6">
        <f t="shared" si="3"/>
        <v>2546.5993</v>
      </c>
      <c r="F17" s="6">
        <f t="shared" si="3"/>
        <v>2898.94819</v>
      </c>
      <c r="G17" s="6">
        <f t="shared" si="3"/>
        <v>3376.9024500000005</v>
      </c>
      <c r="H17" s="6">
        <f t="shared" si="3"/>
        <v>3605.9873399999997</v>
      </c>
      <c r="I17" s="6">
        <f t="shared" si="3"/>
        <v>3565.6730499999994</v>
      </c>
      <c r="J17" s="6">
        <f t="shared" si="3"/>
        <v>3414.06468</v>
      </c>
      <c r="K17" s="6">
        <f t="shared" si="3"/>
        <v>4818.12146</v>
      </c>
      <c r="L17" s="6">
        <f t="shared" si="3"/>
        <v>4619.75246</v>
      </c>
      <c r="M17" s="6">
        <f t="shared" si="3"/>
        <v>4592.96967139</v>
      </c>
      <c r="N17" s="6">
        <f t="shared" si="3"/>
        <v>4274.200149529999</v>
      </c>
      <c r="O17" s="6">
        <f t="shared" si="3"/>
        <v>0</v>
      </c>
    </row>
    <row r="18" spans="2:15" ht="12.75">
      <c r="B18" t="s">
        <v>145</v>
      </c>
      <c r="C18" s="1">
        <v>1750.0923585796281</v>
      </c>
      <c r="D18" s="1">
        <v>1891.047</v>
      </c>
      <c r="E18" s="1">
        <v>2164.323</v>
      </c>
      <c r="F18" s="1">
        <v>2472.7534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</v>
      </c>
      <c r="L18" s="1">
        <v>4394.71858</v>
      </c>
      <c r="M18" s="1">
        <v>4402.59938531</v>
      </c>
      <c r="N18" s="1">
        <v>4113.27497134</v>
      </c>
      <c r="O18" s="1"/>
    </row>
    <row r="19" spans="2:15" ht="12.75">
      <c r="B19" t="s">
        <v>71</v>
      </c>
      <c r="C19" s="1">
        <v>181.38764405999999</v>
      </c>
      <c r="D19" s="1">
        <v>203.764</v>
      </c>
      <c r="E19" s="1">
        <v>237.91</v>
      </c>
      <c r="F19" s="1">
        <v>277.4826</v>
      </c>
      <c r="G19" s="1">
        <v>308.26458</v>
      </c>
      <c r="H19" s="1">
        <v>315.17408</v>
      </c>
      <c r="I19" s="1">
        <v>166.95194</v>
      </c>
      <c r="J19" s="1">
        <v>101.91317</v>
      </c>
      <c r="K19" s="1">
        <v>101.91317</v>
      </c>
      <c r="L19" s="1">
        <v>86.34777</v>
      </c>
      <c r="M19" s="1">
        <v>59.774101560000005</v>
      </c>
      <c r="N19" s="1">
        <v>41.23819837</v>
      </c>
      <c r="O19" s="1"/>
    </row>
    <row r="20" spans="2:15" ht="12.75">
      <c r="B20" t="s">
        <v>23</v>
      </c>
      <c r="C20" s="1">
        <v>124.89413495000001</v>
      </c>
      <c r="D20" s="1">
        <v>136.91</v>
      </c>
      <c r="E20" s="1">
        <v>144.3663</v>
      </c>
      <c r="F20" s="1">
        <v>148.71219</v>
      </c>
      <c r="G20" s="1">
        <v>153.88025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</v>
      </c>
      <c r="N20" s="1">
        <v>119.68697981999999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3411.822435392633</v>
      </c>
      <c r="D22" s="4">
        <f aca="true" t="shared" si="4" ref="D22:K22">D23+D24+D25</f>
        <v>3711.951</v>
      </c>
      <c r="E22" s="4">
        <f t="shared" si="4"/>
        <v>4008.38824</v>
      </c>
      <c r="F22" s="4">
        <f t="shared" si="4"/>
        <v>4387.244889999999</v>
      </c>
      <c r="G22" s="4">
        <f t="shared" si="4"/>
        <v>4749.95604</v>
      </c>
      <c r="H22" s="4">
        <f t="shared" si="4"/>
        <v>4915.50141</v>
      </c>
      <c r="I22" s="4">
        <f t="shared" si="4"/>
        <v>4445.835779999999</v>
      </c>
      <c r="J22" s="4">
        <f t="shared" si="4"/>
        <v>3566.51335</v>
      </c>
      <c r="K22" s="4">
        <f t="shared" si="4"/>
        <v>5041.789577928572</v>
      </c>
      <c r="L22" s="4">
        <f>L23+L24+L25</f>
        <v>6475.04786</v>
      </c>
      <c r="M22" s="4">
        <f>M23+M24+M25</f>
        <v>6348.288487373055</v>
      </c>
      <c r="N22" s="4">
        <f>N23+N24+N25</f>
        <v>6307.5529383404755</v>
      </c>
      <c r="O22" s="4">
        <f>O23+O24+O25</f>
        <v>0</v>
      </c>
    </row>
    <row r="23" spans="2:15" ht="12.75">
      <c r="B23" t="s">
        <v>25</v>
      </c>
      <c r="C23" s="1">
        <v>2221.2467285278203</v>
      </c>
      <c r="D23" s="1">
        <v>2447.791</v>
      </c>
      <c r="E23" s="1">
        <v>2674.301</v>
      </c>
      <c r="F23" s="1">
        <v>3010.3495099999996</v>
      </c>
      <c r="G23" s="1">
        <v>3311.07021</v>
      </c>
      <c r="H23" s="1">
        <v>3373.385</v>
      </c>
      <c r="I23" s="1">
        <v>2912.2823399999997</v>
      </c>
      <c r="J23" s="1">
        <v>2049.1664</v>
      </c>
      <c r="K23" s="1">
        <v>2927.380571428572</v>
      </c>
      <c r="L23" s="1">
        <v>4328.4515</v>
      </c>
      <c r="M23" s="1">
        <v>4324.55245881842</v>
      </c>
      <c r="N23" s="1">
        <v>4387.02834594942</v>
      </c>
      <c r="O23" s="1"/>
    </row>
    <row r="24" spans="2:15" ht="12.75">
      <c r="B24" t="s">
        <v>30</v>
      </c>
      <c r="C24" s="1">
        <v>1091.7437068648128</v>
      </c>
      <c r="D24" s="1">
        <v>1148.928</v>
      </c>
      <c r="E24" s="1">
        <v>1214.18974</v>
      </c>
      <c r="F24" s="1">
        <v>1245.8785699999999</v>
      </c>
      <c r="G24" s="1">
        <v>1287.88602</v>
      </c>
      <c r="H24" s="1">
        <v>1374.97518</v>
      </c>
      <c r="I24" s="1">
        <v>1349.3084199999998</v>
      </c>
      <c r="J24" s="1">
        <v>1326.8045700000002</v>
      </c>
      <c r="K24" s="1">
        <v>1923.8666265</v>
      </c>
      <c r="L24" s="1">
        <v>1934.71084</v>
      </c>
      <c r="M24" s="1">
        <v>1810.1145394525163</v>
      </c>
      <c r="N24" s="1">
        <v>1680.1628245417235</v>
      </c>
      <c r="O24" s="1"/>
    </row>
    <row r="25" spans="2:15" ht="12.75">
      <c r="B25" t="s">
        <v>124</v>
      </c>
      <c r="C25" s="1">
        <v>98.832</v>
      </c>
      <c r="D25" s="1">
        <v>115.232</v>
      </c>
      <c r="E25" s="1">
        <v>119.8975</v>
      </c>
      <c r="F25" s="1">
        <v>131.01681</v>
      </c>
      <c r="G25" s="1">
        <v>150.99981</v>
      </c>
      <c r="H25" s="1">
        <v>167.14123</v>
      </c>
      <c r="I25" s="1">
        <v>184.24502</v>
      </c>
      <c r="J25" s="1">
        <v>190.54238</v>
      </c>
      <c r="K25" s="1">
        <v>190.54238</v>
      </c>
      <c r="L25" s="1">
        <v>211.88551999999999</v>
      </c>
      <c r="M25" s="1">
        <v>213.62148910211866</v>
      </c>
      <c r="N25" s="1">
        <v>240.36176784933164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5925.148988208</v>
      </c>
      <c r="D27" s="4">
        <f t="shared" si="5"/>
        <v>6305.5511759519995</v>
      </c>
      <c r="E27" s="4">
        <f t="shared" si="5"/>
        <v>6552.4593804</v>
      </c>
      <c r="F27" s="4">
        <f t="shared" si="5"/>
        <v>7325.5596473919995</v>
      </c>
      <c r="G27" s="4">
        <f t="shared" si="5"/>
        <v>8336.404093120002</v>
      </c>
      <c r="H27" s="4">
        <f t="shared" si="5"/>
        <v>8964.198638224</v>
      </c>
      <c r="I27" s="4">
        <f t="shared" si="5"/>
        <v>7558.718953744001</v>
      </c>
      <c r="J27" s="4">
        <f t="shared" si="5"/>
        <v>5573.707370578885</v>
      </c>
      <c r="K27" s="4">
        <f t="shared" si="5"/>
        <v>3776.5230351611017</v>
      </c>
      <c r="L27" s="4">
        <f t="shared" si="5"/>
        <v>5121.194787629447</v>
      </c>
      <c r="M27" s="4">
        <f t="shared" si="5"/>
        <v>4682.381387801433</v>
      </c>
      <c r="N27" s="4">
        <f t="shared" si="5"/>
        <v>4511.516320121624</v>
      </c>
      <c r="O27" s="1"/>
    </row>
    <row r="28" spans="2:15" ht="12.75">
      <c r="B28" t="s">
        <v>126</v>
      </c>
      <c r="C28" s="1">
        <v>5905.337828208</v>
      </c>
      <c r="D28" s="1">
        <v>6305.5511759519995</v>
      </c>
      <c r="E28" s="1">
        <v>6487.6433804</v>
      </c>
      <c r="F28" s="1">
        <v>7325.5596473919995</v>
      </c>
      <c r="G28" s="1">
        <v>8245.27134312</v>
      </c>
      <c r="H28" s="1">
        <v>8854.842038224</v>
      </c>
      <c r="I28" s="1">
        <v>7338.2184637440005</v>
      </c>
      <c r="J28" s="1">
        <v>5191.978740578886</v>
      </c>
      <c r="K28" s="1">
        <v>808.896888874755</v>
      </c>
      <c r="L28" s="1">
        <v>1080.7190517301565</v>
      </c>
      <c r="M28" s="1">
        <v>663.182175059857</v>
      </c>
      <c r="N28" s="1">
        <v>506.50714839145553</v>
      </c>
      <c r="O28" s="1"/>
    </row>
    <row r="29" spans="2:15" ht="12.75">
      <c r="B29" t="s">
        <v>29</v>
      </c>
      <c r="C29" s="1">
        <v>19.81116</v>
      </c>
      <c r="D29" s="1">
        <v>0</v>
      </c>
      <c r="E29" s="1">
        <v>64.816</v>
      </c>
      <c r="F29" s="1">
        <v>0</v>
      </c>
      <c r="G29" s="1">
        <v>0</v>
      </c>
      <c r="H29" s="1">
        <v>0</v>
      </c>
      <c r="I29" s="1">
        <v>110.86009</v>
      </c>
      <c r="J29" s="1">
        <v>109.75681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91.13275</v>
      </c>
      <c r="H30" s="1">
        <v>109.3566</v>
      </c>
      <c r="I30" s="1">
        <v>109.6404</v>
      </c>
      <c r="J30" s="1">
        <v>109.5504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162.42142</v>
      </c>
      <c r="M31" s="1"/>
      <c r="N31" s="1"/>
      <c r="O31" s="1"/>
    </row>
    <row r="32" spans="2:15" ht="12.75">
      <c r="B32" t="s">
        <v>151</v>
      </c>
      <c r="K32" s="1">
        <v>2659.064134045875</v>
      </c>
      <c r="L32" s="1">
        <v>3540.5884965340447</v>
      </c>
      <c r="M32" s="1">
        <v>3555.802913916197</v>
      </c>
      <c r="N32" s="1">
        <v>3502.2811209023002</v>
      </c>
      <c r="O32" s="1"/>
    </row>
    <row r="33" spans="2:15" ht="12.75">
      <c r="B33" t="s">
        <v>152</v>
      </c>
      <c r="K33" s="1">
        <v>308.56201224047186</v>
      </c>
      <c r="L33" s="1">
        <v>499.887239365245</v>
      </c>
      <c r="M33" s="1">
        <v>463.39629882537923</v>
      </c>
      <c r="N33" s="1">
        <v>370.81392753106365</v>
      </c>
      <c r="O33" s="1"/>
    </row>
    <row r="34" spans="2:15" ht="12.75">
      <c r="B34" t="s">
        <v>59</v>
      </c>
      <c r="K34" s="1"/>
      <c r="M34" s="1"/>
      <c r="N34" s="1">
        <v>131.9141232968052</v>
      </c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13183.793911667884</v>
      </c>
      <c r="D38" s="8">
        <f t="shared" si="6"/>
        <v>14565.926594789727</v>
      </c>
      <c r="E38" s="8">
        <f t="shared" si="6"/>
        <v>16023.03860690249</v>
      </c>
      <c r="F38" s="8">
        <f t="shared" si="6"/>
        <v>17821.608297129485</v>
      </c>
      <c r="G38" s="8">
        <f t="shared" si="6"/>
        <v>20541.397826648994</v>
      </c>
      <c r="H38" s="8">
        <f t="shared" si="6"/>
        <v>21465.595896258725</v>
      </c>
      <c r="I38" s="8">
        <f t="shared" si="6"/>
        <v>18201.657561343123</v>
      </c>
      <c r="J38" s="8">
        <f t="shared" si="6"/>
        <v>14490.163579306041</v>
      </c>
      <c r="K38" s="8">
        <f t="shared" si="6"/>
        <v>15572.312251816827</v>
      </c>
      <c r="L38" s="8">
        <f t="shared" si="6"/>
        <v>18280.99363022457</v>
      </c>
      <c r="M38" s="8">
        <f t="shared" si="6"/>
        <v>17378.075437131036</v>
      </c>
      <c r="N38" s="8">
        <f t="shared" si="6"/>
        <v>16666.52016780716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472.2429340721679</v>
      </c>
      <c r="D40" s="1">
        <v>778.600400910141</v>
      </c>
      <c r="E40" s="1">
        <v>828.5407173094636</v>
      </c>
      <c r="F40" s="1">
        <v>1302.8034913174622</v>
      </c>
      <c r="G40" s="1">
        <v>1692.5681314723724</v>
      </c>
      <c r="H40" s="1">
        <v>1362.5007158396672</v>
      </c>
      <c r="I40" s="1">
        <v>-1414.097962013272</v>
      </c>
      <c r="J40" s="1">
        <v>-4593.989857473373</v>
      </c>
      <c r="K40" s="1">
        <v>-4445.445996004243</v>
      </c>
      <c r="L40" s="1">
        <v>273.87937640542253</v>
      </c>
      <c r="M40" s="1">
        <v>437.8160669534812</v>
      </c>
      <c r="N40" s="1">
        <v>407.9709854710006</v>
      </c>
      <c r="O40" s="1"/>
    </row>
    <row r="41" spans="2:15" ht="12.75">
      <c r="B41" t="s">
        <v>122</v>
      </c>
      <c r="C41" s="1">
        <v>154.9395535139338</v>
      </c>
      <c r="D41" s="1">
        <v>0</v>
      </c>
      <c r="E41" s="1">
        <v>472.2429340721679</v>
      </c>
      <c r="F41" s="1">
        <v>778.600400910141</v>
      </c>
      <c r="G41" s="1">
        <v>828.5407173094636</v>
      </c>
      <c r="H41" s="1">
        <v>1302.8034913174622</v>
      </c>
      <c r="I41" s="1">
        <v>1692.5681314723724</v>
      </c>
      <c r="J41" s="1">
        <v>1362.5007158396672</v>
      </c>
      <c r="K41" s="1">
        <v>1366.380699313166</v>
      </c>
      <c r="L41" s="1">
        <v>0</v>
      </c>
      <c r="M41" s="1">
        <v>-282.9742188576997</v>
      </c>
      <c r="N41" s="1">
        <v>-276.3742887229439</v>
      </c>
      <c r="O41" s="1"/>
    </row>
    <row r="42" spans="2:15" ht="12.75">
      <c r="B42" s="3" t="s">
        <v>20</v>
      </c>
      <c r="C42" s="4">
        <f aca="true" t="shared" si="7" ref="C42:N42">C38-C40+C41</f>
        <v>12866.49053110965</v>
      </c>
      <c r="D42" s="4">
        <f t="shared" si="7"/>
        <v>13787.326193879586</v>
      </c>
      <c r="E42" s="4">
        <f t="shared" si="7"/>
        <v>15666.740823665194</v>
      </c>
      <c r="F42" s="4">
        <f t="shared" si="7"/>
        <v>17297.405206722164</v>
      </c>
      <c r="G42" s="4">
        <f t="shared" si="7"/>
        <v>19677.370412486085</v>
      </c>
      <c r="H42" s="4">
        <f t="shared" si="7"/>
        <v>21405.898671736522</v>
      </c>
      <c r="I42" s="4">
        <f t="shared" si="7"/>
        <v>21308.323654828768</v>
      </c>
      <c r="J42" s="4">
        <f t="shared" si="7"/>
        <v>20446.65415261908</v>
      </c>
      <c r="K42" s="4">
        <f t="shared" si="7"/>
        <v>21384.138947134237</v>
      </c>
      <c r="L42" s="4">
        <f t="shared" si="7"/>
        <v>18007.11425381915</v>
      </c>
      <c r="M42" s="4">
        <f t="shared" si="7"/>
        <v>16657.285151319855</v>
      </c>
      <c r="N42" s="4">
        <f t="shared" si="7"/>
        <v>15982.174893613217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383.922171792</v>
      </c>
      <c r="D44" s="4">
        <f aca="true" t="shared" si="8" ref="D44:K44">D45+D46+D47</f>
        <v>409.94182404800085</v>
      </c>
      <c r="E44" s="4">
        <f t="shared" si="8"/>
        <v>474.3765396000002</v>
      </c>
      <c r="F44" s="4">
        <f t="shared" si="8"/>
        <v>645.1293826080007</v>
      </c>
      <c r="G44" s="4">
        <f t="shared" si="8"/>
        <v>795.1681268799985</v>
      </c>
      <c r="H44" s="4">
        <f t="shared" si="8"/>
        <v>872.0338817759998</v>
      </c>
      <c r="I44" s="4">
        <f t="shared" si="8"/>
        <v>727.523576256</v>
      </c>
      <c r="J44" s="4">
        <f t="shared" si="8"/>
        <v>564.837749421114</v>
      </c>
      <c r="K44" s="4">
        <f t="shared" si="8"/>
        <v>570.2131399999998</v>
      </c>
      <c r="L44" s="4">
        <f>L45+L46+L47</f>
        <v>905.2607699999999</v>
      </c>
      <c r="M44" s="4">
        <f>M45+M46+M47</f>
        <v>799.0257862899301</v>
      </c>
      <c r="N44" s="4">
        <f>N45+N46+N47</f>
        <v>692.020565603334</v>
      </c>
      <c r="O44" s="1"/>
    </row>
    <row r="45" spans="2:15" ht="12.75">
      <c r="B45" t="s">
        <v>50</v>
      </c>
      <c r="C45" s="1">
        <v>383.922171792</v>
      </c>
      <c r="D45" s="1">
        <v>409.94182404800085</v>
      </c>
      <c r="E45" s="1">
        <v>473.71303960000023</v>
      </c>
      <c r="F45" s="1">
        <v>637.5222826080008</v>
      </c>
      <c r="G45" s="1">
        <v>790.1534368799985</v>
      </c>
      <c r="H45" s="1">
        <v>869.4146617759998</v>
      </c>
      <c r="I45" s="1">
        <v>727.402486256</v>
      </c>
      <c r="J45" s="1">
        <v>514.7477594211141</v>
      </c>
      <c r="K45" s="1">
        <v>570.2131399999998</v>
      </c>
      <c r="L45" s="1">
        <v>905.2607699999999</v>
      </c>
      <c r="M45" s="1">
        <v>797.4217702399301</v>
      </c>
      <c r="N45" s="1">
        <v>692.020565603334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"/>
      <c r="D47" s="1"/>
      <c r="E47" s="1">
        <v>0.6635</v>
      </c>
      <c r="F47" s="1">
        <v>7.6071</v>
      </c>
      <c r="G47" s="1">
        <v>5.01469</v>
      </c>
      <c r="H47" s="1">
        <v>2.61922</v>
      </c>
      <c r="I47" s="1">
        <v>0.12109</v>
      </c>
      <c r="J47" s="1">
        <v>50.08999</v>
      </c>
      <c r="M47" s="1">
        <v>1.60401605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1750.092</v>
      </c>
      <c r="D51" s="1">
        <v>1889.071</v>
      </c>
      <c r="E51" s="1">
        <v>2158.66457</v>
      </c>
      <c r="F51" s="1">
        <v>2465.74892</v>
      </c>
      <c r="G51" s="1">
        <v>2906.77961</v>
      </c>
      <c r="H51" s="1">
        <v>3117.11056</v>
      </c>
      <c r="I51" s="1">
        <v>3231.942</v>
      </c>
      <c r="J51" s="1">
        <v>3151.87143</v>
      </c>
      <c r="K51" s="1">
        <v>4555.92821</v>
      </c>
      <c r="L51" s="1">
        <v>4374.27218</v>
      </c>
      <c r="M51" s="1">
        <v>4396.610024930001</v>
      </c>
      <c r="N51" s="1">
        <v>4124.23958027</v>
      </c>
      <c r="O51" s="1"/>
    </row>
    <row r="52" spans="2:15" ht="12.75">
      <c r="B52" t="s">
        <v>57</v>
      </c>
      <c r="C52" s="1">
        <v>129.374</v>
      </c>
      <c r="D52" s="1">
        <v>180.255</v>
      </c>
      <c r="E52" s="1">
        <v>194.9</v>
      </c>
      <c r="F52" s="1">
        <v>204.327</v>
      </c>
      <c r="G52" s="1">
        <v>256.511</v>
      </c>
      <c r="H52" s="1">
        <v>281.268</v>
      </c>
      <c r="I52" s="1">
        <v>323.548</v>
      </c>
      <c r="J52" s="1">
        <v>288.601</v>
      </c>
      <c r="K52" s="1">
        <v>288.601</v>
      </c>
      <c r="L52" s="1">
        <v>309.325</v>
      </c>
      <c r="M52" s="1">
        <v>326.309</v>
      </c>
      <c r="N52" s="1">
        <v>318.965</v>
      </c>
      <c r="O52" s="1"/>
    </row>
    <row r="53" spans="2:15" ht="12.75">
      <c r="B53" t="s">
        <v>58</v>
      </c>
      <c r="C53" s="1">
        <v>1118.793</v>
      </c>
      <c r="D53" s="1">
        <v>1686.926</v>
      </c>
      <c r="E53" s="1">
        <v>2222.118</v>
      </c>
      <c r="F53" s="1">
        <v>2385.7780000000002</v>
      </c>
      <c r="G53" s="1">
        <v>3175.664</v>
      </c>
      <c r="H53" s="1">
        <v>2994.952</v>
      </c>
      <c r="I53" s="1">
        <v>1720.929</v>
      </c>
      <c r="J53" s="1">
        <v>1288.357</v>
      </c>
      <c r="K53" s="1">
        <v>1288.357</v>
      </c>
      <c r="L53" s="1">
        <v>1291.586</v>
      </c>
      <c r="M53" s="1">
        <v>1038.018</v>
      </c>
      <c r="N53" s="1">
        <v>1001.68</v>
      </c>
      <c r="O53" s="1"/>
    </row>
    <row r="54" spans="2:15" ht="12.75">
      <c r="B54" t="s">
        <v>70</v>
      </c>
      <c r="C54" s="1">
        <v>124.89413495000001</v>
      </c>
      <c r="D54" s="1">
        <v>136.91</v>
      </c>
      <c r="E54" s="1">
        <v>144.3663</v>
      </c>
      <c r="F54" s="1">
        <v>148.71219</v>
      </c>
      <c r="G54" s="1">
        <v>153.88025</v>
      </c>
      <c r="H54" s="1">
        <v>158.19588</v>
      </c>
      <c r="I54" s="1">
        <v>148.75708</v>
      </c>
      <c r="J54" s="1">
        <v>141.522</v>
      </c>
      <c r="K54" s="1">
        <v>141.522</v>
      </c>
      <c r="L54" s="1">
        <v>168.47950441</v>
      </c>
      <c r="M54" s="1">
        <v>255.552965</v>
      </c>
      <c r="N54" s="1">
        <v>266.77505152</v>
      </c>
      <c r="O54" s="1"/>
    </row>
    <row r="55" spans="2:15" ht="12.75">
      <c r="B55" t="s">
        <v>52</v>
      </c>
      <c r="C55" s="1">
        <v>222.304</v>
      </c>
      <c r="D55" s="1">
        <v>237.091</v>
      </c>
      <c r="E55" s="1">
        <v>259.491</v>
      </c>
      <c r="F55" s="1">
        <v>252.507</v>
      </c>
      <c r="G55" s="1">
        <v>257.676</v>
      </c>
      <c r="H55" s="1">
        <v>307.067</v>
      </c>
      <c r="I55" s="1">
        <v>263.093</v>
      </c>
      <c r="J55" s="1">
        <v>251.258</v>
      </c>
      <c r="K55" s="1">
        <v>251.258</v>
      </c>
      <c r="L55" s="1">
        <v>239.163</v>
      </c>
      <c r="M55" s="1">
        <v>185.687</v>
      </c>
      <c r="N55" s="1">
        <v>168.556</v>
      </c>
      <c r="O55" s="1"/>
    </row>
    <row r="56" spans="2:15" ht="12.75">
      <c r="B56" s="16" t="s">
        <v>72</v>
      </c>
      <c r="C56" s="1">
        <f aca="true" t="shared" si="9" ref="C56:K56">C19</f>
        <v>181.38764405999999</v>
      </c>
      <c r="D56" s="1">
        <f t="shared" si="9"/>
        <v>203.764</v>
      </c>
      <c r="E56" s="1">
        <f t="shared" si="9"/>
        <v>237.91</v>
      </c>
      <c r="F56" s="1">
        <f t="shared" si="9"/>
        <v>277.4826</v>
      </c>
      <c r="G56" s="1">
        <f t="shared" si="9"/>
        <v>308.26458</v>
      </c>
      <c r="H56" s="1">
        <f t="shared" si="9"/>
        <v>315.17408</v>
      </c>
      <c r="I56" s="1">
        <f t="shared" si="9"/>
        <v>166.95194</v>
      </c>
      <c r="J56" s="1">
        <f t="shared" si="9"/>
        <v>101.91317</v>
      </c>
      <c r="K56" s="1">
        <f t="shared" si="9"/>
        <v>101.91317</v>
      </c>
      <c r="L56" s="1">
        <v>86.79305009000001</v>
      </c>
      <c r="M56" s="1">
        <v>60.64186879</v>
      </c>
      <c r="N56" s="1">
        <v>42.26191463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1160.921</v>
      </c>
      <c r="D58" s="4">
        <v>1239.598</v>
      </c>
      <c r="E58" s="4">
        <v>1275.39549</v>
      </c>
      <c r="F58" s="4">
        <v>1457.7993</v>
      </c>
      <c r="G58" s="4">
        <v>1657.68877</v>
      </c>
      <c r="H58" s="4">
        <v>1780.40702</v>
      </c>
      <c r="I58" s="4">
        <v>1475.4657</v>
      </c>
      <c r="J58" s="4">
        <v>1043.9468</v>
      </c>
      <c r="K58" s="4">
        <v>1785.1044900000002</v>
      </c>
      <c r="L58" s="4">
        <v>2333.21572</v>
      </c>
      <c r="M58" s="4">
        <v>2231.5839522010187</v>
      </c>
      <c r="N58" s="4">
        <v>2121.6414812901608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97718.46653443953</v>
      </c>
      <c r="D61" s="1">
        <v>106502.48597509533</v>
      </c>
      <c r="E61" s="1">
        <v>115447.45096525698</v>
      </c>
      <c r="F61" s="1">
        <v>125610.29508518969</v>
      </c>
      <c r="G61" s="1">
        <v>135785.56278676604</v>
      </c>
      <c r="H61" s="1">
        <v>144901.84813077346</v>
      </c>
      <c r="I61" s="1">
        <v>148863.48600000027</v>
      </c>
      <c r="J61" s="1">
        <v>142895.966</v>
      </c>
      <c r="K61" s="1">
        <v>142895.966</v>
      </c>
      <c r="L61" s="1">
        <v>141648.319</v>
      </c>
      <c r="M61" s="1">
        <v>141603.136</v>
      </c>
      <c r="N61" s="1">
        <v>138960.07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121703.68617995815</v>
      </c>
      <c r="D63" s="1">
        <f aca="true" t="shared" si="10" ref="D63:K63">D61/D62</f>
        <v>127254.07776873284</v>
      </c>
      <c r="E63" s="1">
        <f t="shared" si="10"/>
        <v>132624.6616554871</v>
      </c>
      <c r="F63" s="1">
        <f t="shared" si="10"/>
        <v>138374.65541443398</v>
      </c>
      <c r="G63" s="1">
        <f t="shared" si="10"/>
        <v>143640.38153901158</v>
      </c>
      <c r="H63" s="1">
        <f t="shared" si="10"/>
        <v>148368.72772120306</v>
      </c>
      <c r="I63" s="1">
        <f t="shared" si="10"/>
        <v>148863.48600000027</v>
      </c>
      <c r="J63" s="1">
        <f t="shared" si="10"/>
        <v>142758.66829017233</v>
      </c>
      <c r="K63" s="1">
        <f t="shared" si="10"/>
        <v>142758.66829017233</v>
      </c>
      <c r="L63" s="1">
        <f>L61/L62</f>
        <v>141428.12862672348</v>
      </c>
      <c r="M63" s="1">
        <f>M61/M62</f>
        <v>142760.3663463265</v>
      </c>
      <c r="N63" s="1">
        <f>N61/N62</f>
        <v>140078.41425060254</v>
      </c>
      <c r="O63" s="1"/>
    </row>
    <row r="64" spans="2:15" ht="12.75">
      <c r="B64" t="s">
        <v>131</v>
      </c>
      <c r="C64" s="1">
        <v>7478432</v>
      </c>
      <c r="D64" s="1">
        <v>7606848</v>
      </c>
      <c r="E64" s="1">
        <v>7687518</v>
      </c>
      <c r="F64" s="1">
        <v>7849799</v>
      </c>
      <c r="G64" s="1">
        <v>7975672</v>
      </c>
      <c r="H64" s="1">
        <v>8059461</v>
      </c>
      <c r="I64" s="1">
        <v>8202220</v>
      </c>
      <c r="J64" s="10">
        <v>8302923</v>
      </c>
      <c r="K64" s="10">
        <v>8302923</v>
      </c>
      <c r="L64" s="1">
        <v>8370975</v>
      </c>
      <c r="M64" s="1">
        <v>8424102</v>
      </c>
      <c r="N64" s="1">
        <v>8449985</v>
      </c>
      <c r="O64" s="1"/>
    </row>
    <row r="65" spans="2:15" ht="12.75">
      <c r="B65" t="s">
        <v>66</v>
      </c>
      <c r="C65" s="1">
        <v>7192002.004156598</v>
      </c>
      <c r="D65" s="1">
        <v>7320011.52879284</v>
      </c>
      <c r="E65" s="1">
        <v>7399781.272734897</v>
      </c>
      <c r="F65" s="1">
        <v>7560959.345626743</v>
      </c>
      <c r="G65" s="1">
        <v>7683930.563340449</v>
      </c>
      <c r="H65" s="1">
        <v>7765823.229903885</v>
      </c>
      <c r="I65" s="1">
        <v>7909095.56394689</v>
      </c>
      <c r="J65" s="1">
        <v>8009648.878026246</v>
      </c>
      <c r="K65" s="1">
        <v>8009648.878026246</v>
      </c>
      <c r="L65" s="1"/>
      <c r="M65" s="1"/>
      <c r="N65" s="1"/>
      <c r="O65" s="1"/>
    </row>
    <row r="66" spans="2:15" ht="12.75">
      <c r="B66" t="s">
        <v>67</v>
      </c>
      <c r="C66" s="1">
        <v>7396981.640254298</v>
      </c>
      <c r="D66" s="1">
        <v>7528714.55649776</v>
      </c>
      <c r="E66" s="1">
        <v>7600808.640488494</v>
      </c>
      <c r="F66" s="1">
        <v>7750958.200920325</v>
      </c>
      <c r="G66" s="1">
        <v>7864082.242412282</v>
      </c>
      <c r="H66" s="1">
        <v>7939256.535934864</v>
      </c>
      <c r="I66" s="1">
        <v>8075606.916919899</v>
      </c>
      <c r="J66" s="1">
        <v>8170225.876641904</v>
      </c>
      <c r="K66" s="1">
        <v>8170225.876641904</v>
      </c>
      <c r="L66" s="1">
        <v>8220687.405363349</v>
      </c>
      <c r="M66" s="1">
        <v>8256161.332316869</v>
      </c>
      <c r="N66" s="1">
        <v>8268773.605071782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K69">C38/C61</f>
        <v>0.13491609497393656</v>
      </c>
      <c r="D69" s="9">
        <f t="shared" si="11"/>
        <v>0.13676607134030505</v>
      </c>
      <c r="E69" s="9">
        <f t="shared" si="11"/>
        <v>0.138790752614577</v>
      </c>
      <c r="F69" s="9">
        <f t="shared" si="11"/>
        <v>0.14188015628052428</v>
      </c>
      <c r="G69" s="9">
        <f t="shared" si="11"/>
        <v>0.15127821695526386</v>
      </c>
      <c r="H69" s="9">
        <f t="shared" si="11"/>
        <v>0.14813886898727538</v>
      </c>
      <c r="I69" s="9">
        <f t="shared" si="11"/>
        <v>0.1222708002507955</v>
      </c>
      <c r="J69" s="9">
        <f t="shared" si="11"/>
        <v>0.10140358741341965</v>
      </c>
      <c r="K69" s="14">
        <f t="shared" si="11"/>
        <v>0.10897657007208188</v>
      </c>
      <c r="L69" s="14">
        <f>L38/L61</f>
        <v>0.1290590227916829</v>
      </c>
      <c r="M69" s="14">
        <f>M38/M61</f>
        <v>0.12272380349776318</v>
      </c>
      <c r="N69" s="14">
        <f>N38/N61</f>
        <v>0.11993747677161619</v>
      </c>
      <c r="O69" s="1"/>
    </row>
    <row r="70" spans="2:15" ht="12.75">
      <c r="B70" t="s">
        <v>134</v>
      </c>
      <c r="C70" s="9">
        <f aca="true" t="shared" si="12" ref="C70:K70">C42/C61</f>
        <v>0.13166897708709982</v>
      </c>
      <c r="D70" s="9">
        <f t="shared" si="12"/>
        <v>0.12945544010215526</v>
      </c>
      <c r="E70" s="9">
        <f t="shared" si="12"/>
        <v>0.1357045191788598</v>
      </c>
      <c r="F70" s="9">
        <f t="shared" si="12"/>
        <v>0.13770690686612078</v>
      </c>
      <c r="G70" s="9">
        <f t="shared" si="12"/>
        <v>0.14491504110335274</v>
      </c>
      <c r="H70" s="9">
        <f t="shared" si="12"/>
        <v>0.14772688511479692</v>
      </c>
      <c r="I70" s="9">
        <f t="shared" si="12"/>
        <v>0.14314002867586165</v>
      </c>
      <c r="J70" s="9">
        <f t="shared" si="12"/>
        <v>0.14308769327063497</v>
      </c>
      <c r="K70" s="14">
        <f t="shared" si="12"/>
        <v>0.14964830390757314</v>
      </c>
      <c r="L70" s="14">
        <f>L42/L61</f>
        <v>0.12712550618986979</v>
      </c>
      <c r="M70" s="14">
        <f>M42/M61</f>
        <v>0.11763358935299184</v>
      </c>
      <c r="N70" s="14">
        <f>N42/N61</f>
        <v>0.115012714757651</v>
      </c>
      <c r="O70" s="1"/>
    </row>
    <row r="71" spans="2:15" ht="12.75">
      <c r="B71" t="s">
        <v>8</v>
      </c>
      <c r="C71" s="1">
        <f aca="true" t="shared" si="13" ref="C71:K71">C38/C62</f>
        <v>16419.7860833334</v>
      </c>
      <c r="D71" s="1">
        <f t="shared" si="13"/>
        <v>17404.040278463246</v>
      </c>
      <c r="E71" s="1">
        <f t="shared" si="13"/>
        <v>18407.076606418686</v>
      </c>
      <c r="F71" s="1">
        <f t="shared" si="13"/>
        <v>19632.61773546359</v>
      </c>
      <c r="G71" s="1">
        <f t="shared" si="13"/>
        <v>21729.66080199547</v>
      </c>
      <c r="H71" s="1">
        <f t="shared" si="13"/>
        <v>21979.17551770003</v>
      </c>
      <c r="I71" s="1">
        <f t="shared" si="13"/>
        <v>18201.657561343123</v>
      </c>
      <c r="J71" s="1">
        <f t="shared" si="13"/>
        <v>14476.241098985869</v>
      </c>
      <c r="K71" s="10">
        <f t="shared" si="13"/>
        <v>15557.350018321056</v>
      </c>
      <c r="L71" s="10">
        <f>L38/L62</f>
        <v>18252.57607582137</v>
      </c>
      <c r="M71" s="10">
        <f>M38/M62</f>
        <v>17520.09514675526</v>
      </c>
      <c r="N71" s="10">
        <f>N38/N62</f>
        <v>16800.65155538647</v>
      </c>
      <c r="O71" s="1"/>
    </row>
    <row r="72" spans="2:15" ht="12.75">
      <c r="B72" t="s">
        <v>84</v>
      </c>
      <c r="K72" s="15"/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1833.118776113848</v>
      </c>
      <c r="D73" s="1">
        <f t="shared" si="14"/>
        <v>1989.8775483474994</v>
      </c>
      <c r="E73" s="1">
        <f t="shared" si="14"/>
        <v>2165.339489957723</v>
      </c>
      <c r="F73" s="1">
        <f t="shared" si="14"/>
        <v>2357.056490118215</v>
      </c>
      <c r="G73" s="1">
        <f t="shared" si="14"/>
        <v>2673.293005099593</v>
      </c>
      <c r="H73" s="1">
        <f t="shared" si="14"/>
        <v>2764.110804582967</v>
      </c>
      <c r="I73" s="1">
        <f t="shared" si="14"/>
        <v>2301.357647556343</v>
      </c>
      <c r="J73" s="1">
        <f t="shared" si="14"/>
        <v>1809.0884881431577</v>
      </c>
      <c r="K73" s="10">
        <f t="shared" si="14"/>
        <v>1944.1941199867165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K74">C38*1000000/C66</f>
        <v>1782.320756336857</v>
      </c>
      <c r="D74" s="10">
        <f t="shared" si="15"/>
        <v>1934.716276660855</v>
      </c>
      <c r="E74" s="10">
        <f t="shared" si="15"/>
        <v>2108.0702547292008</v>
      </c>
      <c r="F74" s="10">
        <f t="shared" si="15"/>
        <v>2299.278080871782</v>
      </c>
      <c r="G74" s="10">
        <f t="shared" si="15"/>
        <v>2612.0527727782237</v>
      </c>
      <c r="H74" s="10">
        <f t="shared" si="15"/>
        <v>2703.728718060766</v>
      </c>
      <c r="I74" s="10">
        <f t="shared" si="15"/>
        <v>2253.9058362545193</v>
      </c>
      <c r="J74" s="10">
        <f t="shared" si="15"/>
        <v>1773.5328004495434</v>
      </c>
      <c r="K74" s="10">
        <f t="shared" si="15"/>
        <v>1905.983076470011</v>
      </c>
      <c r="L74" s="10">
        <f>L38*1000000/L66</f>
        <v>2223.7791961652338</v>
      </c>
      <c r="M74" s="10">
        <f>M38*1000000/M66</f>
        <v>2104.8614165409417</v>
      </c>
      <c r="N74" s="10">
        <f>N38*1000000/N66</f>
        <v>2015.5975920763497</v>
      </c>
      <c r="O74" s="1"/>
    </row>
    <row r="75" spans="2:15" ht="12.75">
      <c r="B75" t="s">
        <v>77</v>
      </c>
      <c r="K75" s="15"/>
      <c r="L75" s="15"/>
      <c r="M75" s="15"/>
      <c r="N75" s="15"/>
      <c r="O75" s="1"/>
    </row>
    <row r="76" spans="2:15" ht="12.75">
      <c r="B76" t="s">
        <v>85</v>
      </c>
      <c r="C76" s="1">
        <f>C71*1000000/C65</f>
        <v>2283.0619448998527</v>
      </c>
      <c r="D76" s="1">
        <f aca="true" t="shared" si="16" ref="D76:K76">D71*1000000/D65</f>
        <v>2377.5973862890055</v>
      </c>
      <c r="E76" s="1">
        <f t="shared" si="16"/>
        <v>2487.5163100078476</v>
      </c>
      <c r="F76" s="1">
        <f t="shared" si="16"/>
        <v>2596.577608477566</v>
      </c>
      <c r="G76" s="1">
        <f t="shared" si="16"/>
        <v>2827.9356018215885</v>
      </c>
      <c r="H76" s="1">
        <f t="shared" si="16"/>
        <v>2830.244117978985</v>
      </c>
      <c r="I76" s="1">
        <f t="shared" si="16"/>
        <v>2301.357647556343</v>
      </c>
      <c r="J76" s="1">
        <f t="shared" si="16"/>
        <v>1807.3502745794685</v>
      </c>
      <c r="K76" s="10">
        <f t="shared" si="16"/>
        <v>1942.3260938442947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2219.795435745993</v>
      </c>
      <c r="D77" s="1">
        <f aca="true" t="shared" si="17" ref="D77:K77">D71*1000000/D66</f>
        <v>2311.6881571027884</v>
      </c>
      <c r="E77" s="1">
        <f t="shared" si="17"/>
        <v>2421.7260921905918</v>
      </c>
      <c r="F77" s="1">
        <f t="shared" si="17"/>
        <v>2532.927829894951</v>
      </c>
      <c r="G77" s="1">
        <f t="shared" si="17"/>
        <v>2763.1527916638324</v>
      </c>
      <c r="H77" s="1">
        <f t="shared" si="17"/>
        <v>2768.4173471681297</v>
      </c>
      <c r="I77" s="1">
        <f t="shared" si="17"/>
        <v>2253.9058362545193</v>
      </c>
      <c r="J77" s="1">
        <f t="shared" si="17"/>
        <v>1771.8287496031676</v>
      </c>
      <c r="K77" s="10">
        <f t="shared" si="17"/>
        <v>1904.151764371462</v>
      </c>
      <c r="L77" s="10">
        <f>L71*1000000/L66</f>
        <v>2220.3223618395955</v>
      </c>
      <c r="M77" s="10">
        <f>M71*1000000/M66</f>
        <v>2122.0630801116768</v>
      </c>
      <c r="N77" s="10">
        <f>N71*1000000/N66</f>
        <v>2031.8190287712712</v>
      </c>
      <c r="O77" s="1"/>
    </row>
    <row r="78" spans="2:15" ht="12.75">
      <c r="B78" t="s">
        <v>78</v>
      </c>
      <c r="C78" s="1">
        <f aca="true" t="shared" si="18" ref="C78:K78">C42/C62</f>
        <v>16024.599867044497</v>
      </c>
      <c r="D78" s="1">
        <f t="shared" si="18"/>
        <v>16473.732642345203</v>
      </c>
      <c r="E78" s="1">
        <f t="shared" si="18"/>
        <v>17997.765941216843</v>
      </c>
      <c r="F78" s="1">
        <f t="shared" si="18"/>
        <v>19055.145785787015</v>
      </c>
      <c r="G78" s="1">
        <f t="shared" si="18"/>
        <v>20815.651794827132</v>
      </c>
      <c r="H78" s="1">
        <f t="shared" si="18"/>
        <v>21918.049994698747</v>
      </c>
      <c r="I78" s="1">
        <f t="shared" si="18"/>
        <v>21308.323654828768</v>
      </c>
      <c r="J78" s="1">
        <f t="shared" si="18"/>
        <v>20427.0085400285</v>
      </c>
      <c r="K78" s="10">
        <f t="shared" si="18"/>
        <v>21363.592577728134</v>
      </c>
      <c r="L78" s="10">
        <f>L42/L62</f>
        <v>17979.122441158237</v>
      </c>
      <c r="M78" s="10">
        <f>M42/M62</f>
        <v>16793.41431066645</v>
      </c>
      <c r="N78" s="10">
        <f>N42/N62</f>
        <v>16110.798701908625</v>
      </c>
      <c r="O78" s="1"/>
    </row>
    <row r="79" spans="2:15" ht="12.75">
      <c r="B79" t="s">
        <v>79</v>
      </c>
      <c r="K79" s="15"/>
      <c r="L79" s="15"/>
      <c r="M79" s="15"/>
      <c r="N79" s="15"/>
      <c r="O79" s="1"/>
    </row>
    <row r="80" spans="2:15" ht="12.75">
      <c r="B80" t="s">
        <v>85</v>
      </c>
      <c r="C80" s="1">
        <f>C78*1000000/C65</f>
        <v>2228.113932363078</v>
      </c>
      <c r="D80" s="1">
        <f aca="true" t="shared" si="19" ref="D80:K80">D78*1000000/D65</f>
        <v>2250.5063793337936</v>
      </c>
      <c r="E80" s="1">
        <f t="shared" si="19"/>
        <v>2432.2024230001352</v>
      </c>
      <c r="F80" s="1">
        <f t="shared" si="19"/>
        <v>2520.2021218125587</v>
      </c>
      <c r="G80" s="1">
        <f t="shared" si="19"/>
        <v>2708.984890381142</v>
      </c>
      <c r="H80" s="1">
        <f t="shared" si="19"/>
        <v>2822.373024188708</v>
      </c>
      <c r="I80" s="1">
        <f t="shared" si="19"/>
        <v>2694.1542787725825</v>
      </c>
      <c r="J80" s="1">
        <f t="shared" si="19"/>
        <v>2550.300125648225</v>
      </c>
      <c r="K80" s="10">
        <f t="shared" si="19"/>
        <v>2667.2320975688754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2166.3701015342244</v>
      </c>
      <c r="D81" s="1">
        <f aca="true" t="shared" si="20" ref="D81:K81">D78*1000000/D66</f>
        <v>2188.1202320424436</v>
      </c>
      <c r="E81" s="1">
        <f t="shared" si="20"/>
        <v>2367.8751554597943</v>
      </c>
      <c r="F81" s="1">
        <f t="shared" si="20"/>
        <v>2458.4245317597592</v>
      </c>
      <c r="G81" s="1">
        <f t="shared" si="20"/>
        <v>2646.9270225284417</v>
      </c>
      <c r="H81" s="1">
        <f t="shared" si="20"/>
        <v>2760.7181976665843</v>
      </c>
      <c r="I81" s="1">
        <f t="shared" si="20"/>
        <v>2638.603373597081</v>
      </c>
      <c r="J81" s="1">
        <f t="shared" si="20"/>
        <v>2500.176720747448</v>
      </c>
      <c r="K81" s="10">
        <f t="shared" si="20"/>
        <v>2614.8105205763195</v>
      </c>
      <c r="L81" s="10">
        <f>L78*1000000/L66</f>
        <v>2187.058278049629</v>
      </c>
      <c r="M81" s="10">
        <f>M78*1000000/M66</f>
        <v>2034.0462879440645</v>
      </c>
      <c r="N81" s="10">
        <f>N78*1000000/N66</f>
        <v>1948.3903504174807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15208.14</v>
      </c>
      <c r="O85" s="4">
        <f>SUM(O86:O90)</f>
        <v>15525.11</v>
      </c>
      <c r="P85" s="4">
        <f>SUM(P86:P90)</f>
        <v>15177.63</v>
      </c>
      <c r="Q85" s="4">
        <f>SUM(Q86:Q90)</f>
        <v>15897.210000000003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4295.12</v>
      </c>
      <c r="O86" s="1">
        <v>4188.95</v>
      </c>
      <c r="P86" s="1">
        <v>4022.81</v>
      </c>
      <c r="Q86" s="1">
        <v>4179.72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4076</v>
      </c>
      <c r="O87" s="1">
        <v>4723.28</v>
      </c>
      <c r="P87" s="1">
        <v>4714.88</v>
      </c>
      <c r="Q87" s="1">
        <v>5133.91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1955.8</v>
      </c>
      <c r="O88" s="1">
        <v>2136.79</v>
      </c>
      <c r="P88" s="1">
        <v>2123.23</v>
      </c>
      <c r="Q88" s="1">
        <v>2033.7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1485.78</v>
      </c>
      <c r="O89" s="1">
        <v>667.39</v>
      </c>
      <c r="P89" s="1">
        <v>497.82</v>
      </c>
      <c r="Q89" s="1">
        <v>483.87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3395.44</v>
      </c>
      <c r="O90" s="1">
        <v>3808.7</v>
      </c>
      <c r="P90" s="1">
        <v>3818.89</v>
      </c>
      <c r="Q90" s="1">
        <v>4066.01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442.19</v>
      </c>
      <c r="N92" s="4">
        <f>SUM(N93:N97)</f>
        <v>506.92</v>
      </c>
      <c r="O92" s="4">
        <f>SUM(O93:O97)</f>
        <v>-426.7799999999999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-249.75</v>
      </c>
      <c r="N93" s="1">
        <v>236.99</v>
      </c>
      <c r="O93" s="1">
        <v>-489.65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310.05</v>
      </c>
      <c r="N94" s="1">
        <v>67.55</v>
      </c>
      <c r="O94" s="1">
        <v>-188.18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-81.25</v>
      </c>
      <c r="N95" s="1">
        <v>-287.46</v>
      </c>
      <c r="O95" s="1">
        <v>-171.27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463.43</v>
      </c>
      <c r="N96" s="1">
        <v>489.84</v>
      </c>
      <c r="O96" s="1">
        <v>422.32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-0.29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78.264</v>
      </c>
      <c r="O100" s="1"/>
      <c r="P100" s="1"/>
    </row>
    <row r="101" spans="2:16" ht="12.75">
      <c r="B101" t="s">
        <v>156</v>
      </c>
      <c r="N101" s="1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260" ySplit="3860" topLeftCell="M82" activePane="bottomRight" state="split"/>
      <selection pane="topLeft" activeCell="C13" sqref="C13:M13"/>
      <selection pane="topRight" activeCell="P8" sqref="P8:Q8"/>
      <selection pane="bottomLeft" activeCell="A32" sqref="A32:IV32"/>
      <selection pane="bottomRight" activeCell="N96" sqref="N96:O96"/>
    </sheetView>
  </sheetViews>
  <sheetFormatPr defaultColWidth="11.00390625" defaultRowHeight="12.75"/>
  <cols>
    <col min="1" max="1" width="2.25390625" style="0" customWidth="1"/>
    <col min="2" max="2" width="56.25390625" style="0" customWidth="1"/>
    <col min="3" max="3" width="9.75390625" style="0" customWidth="1"/>
    <col min="4" max="4" width="9.25390625" style="0" customWidth="1"/>
    <col min="5" max="5" width="9.00390625" style="0" customWidth="1"/>
    <col min="6" max="6" width="8.75390625" style="0" customWidth="1"/>
    <col min="7" max="8" width="9.375" style="0" customWidth="1"/>
    <col min="9" max="9" width="9.00390625" style="0" customWidth="1"/>
    <col min="10" max="11" width="9.875" style="0" customWidth="1"/>
  </cols>
  <sheetData>
    <row r="4" ht="12.75">
      <c r="B4" s="7" t="s">
        <v>42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694.2739500181581</v>
      </c>
      <c r="D9" s="4">
        <f aca="true" t="shared" si="1" ref="D9:L9">D10+D17</f>
        <v>757.0157271477348</v>
      </c>
      <c r="E9" s="4">
        <f t="shared" si="1"/>
        <v>831.1499826469569</v>
      </c>
      <c r="F9" s="4">
        <f t="shared" si="1"/>
        <v>918.109954934412</v>
      </c>
      <c r="G9" s="4">
        <f t="shared" si="1"/>
        <v>1084.628842167272</v>
      </c>
      <c r="H9" s="4">
        <f t="shared" si="1"/>
        <v>1169.005507584504</v>
      </c>
      <c r="I9" s="4">
        <f t="shared" si="1"/>
        <v>1090.3765224673305</v>
      </c>
      <c r="J9" s="4">
        <f t="shared" si="1"/>
        <v>955.4310707889983</v>
      </c>
      <c r="K9" s="4">
        <f t="shared" si="1"/>
        <v>1241.9175207889984</v>
      </c>
      <c r="L9" s="4">
        <f t="shared" si="1"/>
        <v>1224.5727481752265</v>
      </c>
      <c r="M9" s="4">
        <f>M10+M17</f>
        <v>1183.4644306240502</v>
      </c>
      <c r="N9" s="4">
        <f>N10+N17</f>
        <v>1084.7489064512608</v>
      </c>
      <c r="O9" s="4">
        <f>O10+O17</f>
        <v>0</v>
      </c>
    </row>
    <row r="10" spans="2:15" ht="12.75">
      <c r="B10" s="5" t="s">
        <v>119</v>
      </c>
      <c r="C10" s="6">
        <f>SUM(C11:C16)</f>
        <v>261.79206487306783</v>
      </c>
      <c r="D10" s="6">
        <f aca="true" t="shared" si="2" ref="D10:J10">SUM(D11:D16)</f>
        <v>311.10472714773476</v>
      </c>
      <c r="E10" s="6">
        <f t="shared" si="2"/>
        <v>348.9741126469569</v>
      </c>
      <c r="F10" s="6">
        <f t="shared" si="2"/>
        <v>385.86247493441203</v>
      </c>
      <c r="G10" s="6">
        <f t="shared" si="2"/>
        <v>465.8891921672721</v>
      </c>
      <c r="H10" s="6">
        <f t="shared" si="2"/>
        <v>497.369917584504</v>
      </c>
      <c r="I10" s="6">
        <f t="shared" si="2"/>
        <v>386.2588024673305</v>
      </c>
      <c r="J10" s="6">
        <f t="shared" si="2"/>
        <v>263.53750078899833</v>
      </c>
      <c r="K10" s="6">
        <f>J10</f>
        <v>263.53750078899833</v>
      </c>
      <c r="L10" s="6">
        <f>SUM(L11:L16)</f>
        <v>272.2831881752264</v>
      </c>
      <c r="M10" s="6">
        <f>SUM(M11:M16)</f>
        <v>226.7965491140502</v>
      </c>
      <c r="N10" s="6">
        <f>SUM(N11:N16)</f>
        <v>191.89434316126088</v>
      </c>
      <c r="O10" s="6">
        <f>SUM(O11:O16)</f>
        <v>0</v>
      </c>
    </row>
    <row r="11" spans="2:15" ht="12.75">
      <c r="B11" t="s">
        <v>120</v>
      </c>
      <c r="C11" s="1">
        <v>27.45956492146221</v>
      </c>
      <c r="D11" s="1">
        <v>29.32</v>
      </c>
      <c r="E11" s="1">
        <v>30.167</v>
      </c>
      <c r="F11" s="1">
        <v>34.06342</v>
      </c>
      <c r="G11" s="1">
        <v>38.34003</v>
      </c>
      <c r="H11" s="1">
        <v>41.1745</v>
      </c>
      <c r="I11" s="1">
        <v>34.122279999999996</v>
      </c>
      <c r="J11" s="1">
        <v>24.140610000000002</v>
      </c>
      <c r="K11" s="1">
        <v>24.140610000000002</v>
      </c>
      <c r="L11" s="1">
        <v>38.32522</v>
      </c>
      <c r="M11" s="1">
        <v>36.0523922</v>
      </c>
      <c r="N11" s="1">
        <v>34.594203424446</v>
      </c>
      <c r="O11" s="1"/>
    </row>
    <row r="12" spans="2:15" ht="12.75">
      <c r="B12" t="s">
        <v>28</v>
      </c>
      <c r="C12" s="1">
        <v>24.393</v>
      </c>
      <c r="D12" s="1">
        <v>22.516</v>
      </c>
      <c r="E12" s="1">
        <v>24.426</v>
      </c>
      <c r="F12" s="1">
        <v>26.991</v>
      </c>
      <c r="G12" s="1">
        <v>32.172</v>
      </c>
      <c r="H12" s="1">
        <v>38.072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34.691535166667364</v>
      </c>
      <c r="D13" s="1">
        <v>41.49202629072693</v>
      </c>
      <c r="E13" s="1">
        <v>48.62431409787866</v>
      </c>
      <c r="F13" s="1">
        <v>63.68448007817764</v>
      </c>
      <c r="G13" s="1">
        <v>76.14492224938618</v>
      </c>
      <c r="H13" s="1">
        <v>85.8714685093588</v>
      </c>
      <c r="I13" s="1">
        <v>89.11322537319387</v>
      </c>
      <c r="J13" s="1">
        <v>79.38289965718624</v>
      </c>
      <c r="K13" s="1">
        <v>79.38289965718624</v>
      </c>
      <c r="L13" s="1">
        <v>74.11292311478064</v>
      </c>
      <c r="M13" s="1">
        <v>65.21287687392078</v>
      </c>
      <c r="N13" s="1">
        <v>68.03022036912512</v>
      </c>
      <c r="O13" s="1"/>
    </row>
    <row r="14" spans="2:15" ht="12.75">
      <c r="B14" t="s">
        <v>17</v>
      </c>
      <c r="C14" s="1">
        <v>131.351601865479</v>
      </c>
      <c r="D14" s="1">
        <v>173.769</v>
      </c>
      <c r="E14" s="1">
        <v>199.861</v>
      </c>
      <c r="F14" s="1">
        <v>218.248</v>
      </c>
      <c r="G14" s="1">
        <v>272.928</v>
      </c>
      <c r="H14" s="1">
        <v>290.571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</v>
      </c>
      <c r="O14" s="1"/>
    </row>
    <row r="15" spans="2:15" ht="12.75">
      <c r="B15" t="s">
        <v>51</v>
      </c>
      <c r="C15" s="1">
        <v>43.89636291945928</v>
      </c>
      <c r="D15" s="1">
        <v>44.007700857007805</v>
      </c>
      <c r="E15" s="1">
        <v>45.895798549078194</v>
      </c>
      <c r="F15" s="1">
        <v>42.875574856234394</v>
      </c>
      <c r="G15" s="1">
        <v>46.3042399178859</v>
      </c>
      <c r="H15" s="1">
        <v>41.68094907514518</v>
      </c>
      <c r="I15" s="1">
        <v>36.03729709413667</v>
      </c>
      <c r="J15" s="1">
        <v>32.481991131812116</v>
      </c>
      <c r="K15" s="1">
        <v>32.481991131812116</v>
      </c>
      <c r="L15" s="1">
        <v>28.83946557711242</v>
      </c>
      <c r="M15" s="1">
        <v>18.734646440129453</v>
      </c>
      <c r="N15" s="1">
        <v>9.011889367689736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432.4818851450902</v>
      </c>
      <c r="D17" s="6">
        <f aca="true" t="shared" si="3" ref="D17:O17">D18+D19+D20</f>
        <v>445.911</v>
      </c>
      <c r="E17" s="6">
        <f t="shared" si="3"/>
        <v>482.17587000000003</v>
      </c>
      <c r="F17" s="6">
        <f t="shared" si="3"/>
        <v>532.24748</v>
      </c>
      <c r="G17" s="6">
        <f t="shared" si="3"/>
        <v>618.73965</v>
      </c>
      <c r="H17" s="6">
        <f t="shared" si="3"/>
        <v>671.63559</v>
      </c>
      <c r="I17" s="6">
        <f t="shared" si="3"/>
        <v>704.11772</v>
      </c>
      <c r="J17" s="6">
        <f t="shared" si="3"/>
        <v>691.89357</v>
      </c>
      <c r="K17" s="6">
        <f t="shared" si="3"/>
        <v>978.3800200000001</v>
      </c>
      <c r="L17" s="6">
        <f t="shared" si="3"/>
        <v>952.28956</v>
      </c>
      <c r="M17" s="6">
        <f t="shared" si="3"/>
        <v>956.6678815100001</v>
      </c>
      <c r="N17" s="6">
        <f t="shared" si="3"/>
        <v>892.85456329</v>
      </c>
      <c r="O17" s="6">
        <f t="shared" si="3"/>
        <v>0</v>
      </c>
    </row>
    <row r="18" spans="2:15" ht="12.75">
      <c r="B18" t="s">
        <v>145</v>
      </c>
      <c r="C18" s="1">
        <v>390.27096302509017</v>
      </c>
      <c r="D18" s="1">
        <v>402.793</v>
      </c>
      <c r="E18" s="1">
        <v>436.951</v>
      </c>
      <c r="F18" s="1">
        <v>483.6903</v>
      </c>
      <c r="G18" s="1">
        <v>565.11736</v>
      </c>
      <c r="H18" s="1">
        <v>614.32591</v>
      </c>
      <c r="I18" s="1">
        <v>661.36822</v>
      </c>
      <c r="J18" s="1">
        <v>654.9306899999999</v>
      </c>
      <c r="K18" s="1">
        <v>941.41714</v>
      </c>
      <c r="L18" s="1">
        <v>918.7618100000001</v>
      </c>
      <c r="M18" s="1">
        <v>928.3643830200001</v>
      </c>
      <c r="N18" s="1">
        <v>869.4098754099999</v>
      </c>
      <c r="O18" s="1"/>
    </row>
    <row r="19" spans="2:15" ht="12.75">
      <c r="B19" t="s">
        <v>71</v>
      </c>
      <c r="C19" s="1">
        <v>23.57390204</v>
      </c>
      <c r="D19" s="1">
        <v>23.772</v>
      </c>
      <c r="E19" s="1">
        <v>25.326</v>
      </c>
      <c r="F19" s="1">
        <v>28.947</v>
      </c>
      <c r="G19" s="1">
        <v>33.63591</v>
      </c>
      <c r="H19" s="1">
        <v>36.76194</v>
      </c>
      <c r="I19" s="1">
        <v>22.63526</v>
      </c>
      <c r="J19" s="1">
        <v>17.32209</v>
      </c>
      <c r="K19" s="1">
        <v>17.32209</v>
      </c>
      <c r="L19" s="1">
        <v>14.26189</v>
      </c>
      <c r="M19" s="1">
        <v>9.94346012</v>
      </c>
      <c r="N19" s="1">
        <v>6.33820957</v>
      </c>
      <c r="O19" s="1"/>
    </row>
    <row r="20" spans="2:15" ht="12.75">
      <c r="B20" t="s">
        <v>23</v>
      </c>
      <c r="C20" s="1">
        <v>18.637020080000003</v>
      </c>
      <c r="D20" s="1">
        <v>19.346</v>
      </c>
      <c r="E20" s="1">
        <v>19.89887</v>
      </c>
      <c r="F20" s="1">
        <v>19.61018</v>
      </c>
      <c r="G20" s="1">
        <v>19.98638</v>
      </c>
      <c r="H20" s="1">
        <v>20.54774</v>
      </c>
      <c r="I20" s="1">
        <v>20.11424</v>
      </c>
      <c r="J20" s="1">
        <v>19.64079</v>
      </c>
      <c r="K20" s="1">
        <v>19.64079</v>
      </c>
      <c r="L20" s="1">
        <v>19.26586</v>
      </c>
      <c r="M20" s="1">
        <v>18.36003837</v>
      </c>
      <c r="N20" s="1">
        <v>17.10647831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572.7358477680259</v>
      </c>
      <c r="D22" s="4">
        <f aca="true" t="shared" si="4" ref="D22:K22">D23+D24+D25</f>
        <v>617.115</v>
      </c>
      <c r="E22" s="4">
        <f t="shared" si="4"/>
        <v>636.3213499999999</v>
      </c>
      <c r="F22" s="4">
        <f t="shared" si="4"/>
        <v>677.91673</v>
      </c>
      <c r="G22" s="4">
        <f t="shared" si="4"/>
        <v>731.78218</v>
      </c>
      <c r="H22" s="4">
        <f t="shared" si="4"/>
        <v>740.58328</v>
      </c>
      <c r="I22" s="4">
        <f t="shared" si="4"/>
        <v>668.7262400000001</v>
      </c>
      <c r="J22" s="4">
        <f t="shared" si="4"/>
        <v>537.3645499999999</v>
      </c>
      <c r="K22" s="4">
        <f t="shared" si="4"/>
        <v>748.4823223571427</v>
      </c>
      <c r="L22" s="4">
        <f>L23+L24+L25</f>
        <v>965.3174000000001</v>
      </c>
      <c r="M22" s="4">
        <f>M23+M24+M25</f>
        <v>971.5356602809223</v>
      </c>
      <c r="N22" s="4">
        <f>N23+N24+N25</f>
        <v>996.3855354827557</v>
      </c>
      <c r="O22" s="4">
        <f>O23+O24+O25</f>
        <v>0</v>
      </c>
    </row>
    <row r="23" spans="2:15" ht="12.75">
      <c r="B23" t="s">
        <v>25</v>
      </c>
      <c r="C23" s="1">
        <v>392.5955349411161</v>
      </c>
      <c r="D23" s="1">
        <v>427.071</v>
      </c>
      <c r="E23" s="1">
        <v>442.335</v>
      </c>
      <c r="F23" s="1">
        <v>481.57483</v>
      </c>
      <c r="G23" s="1">
        <v>524.50833</v>
      </c>
      <c r="H23" s="1">
        <v>521.17953</v>
      </c>
      <c r="I23" s="1">
        <v>440.73314</v>
      </c>
      <c r="J23" s="1">
        <v>303.90979</v>
      </c>
      <c r="K23" s="1">
        <v>434.15684285714286</v>
      </c>
      <c r="L23" s="1">
        <v>643.7076800000001</v>
      </c>
      <c r="M23" s="1">
        <v>658.4171321311796</v>
      </c>
      <c r="N23" s="1">
        <v>681.3943116705691</v>
      </c>
      <c r="O23" s="1"/>
    </row>
    <row r="24" spans="2:15" ht="12.75">
      <c r="B24" t="s">
        <v>30</v>
      </c>
      <c r="C24" s="1">
        <v>146.60631282690983</v>
      </c>
      <c r="D24" s="1">
        <v>155.431</v>
      </c>
      <c r="E24" s="1">
        <v>157.23536</v>
      </c>
      <c r="F24" s="1">
        <v>160.22585</v>
      </c>
      <c r="G24" s="1">
        <v>164.21761</v>
      </c>
      <c r="H24" s="1">
        <v>177.26964</v>
      </c>
      <c r="I24" s="1">
        <v>178.45417</v>
      </c>
      <c r="J24" s="1">
        <v>179.71271</v>
      </c>
      <c r="K24" s="1">
        <v>260.5834294999999</v>
      </c>
      <c r="L24" s="1">
        <v>264.30613</v>
      </c>
      <c r="M24" s="1">
        <v>253.15735965493175</v>
      </c>
      <c r="N24" s="1">
        <v>249.66329350672368</v>
      </c>
      <c r="O24" s="1"/>
    </row>
    <row r="25" spans="2:15" ht="12.75">
      <c r="B25" t="s">
        <v>124</v>
      </c>
      <c r="C25" s="1">
        <v>33.534</v>
      </c>
      <c r="D25" s="1">
        <v>34.613</v>
      </c>
      <c r="E25" s="1">
        <v>36.75099</v>
      </c>
      <c r="F25" s="1">
        <v>36.11605</v>
      </c>
      <c r="G25" s="1">
        <v>43.05624</v>
      </c>
      <c r="H25" s="1">
        <v>42.13411</v>
      </c>
      <c r="I25" s="1">
        <v>49.53893</v>
      </c>
      <c r="J25" s="1">
        <v>53.74205</v>
      </c>
      <c r="K25" s="1">
        <v>53.74205</v>
      </c>
      <c r="L25" s="1">
        <v>57.30359</v>
      </c>
      <c r="M25" s="1">
        <v>59.96116849481101</v>
      </c>
      <c r="N25" s="1">
        <v>65.32793030546294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776.5160902120002</v>
      </c>
      <c r="D27" s="4">
        <f t="shared" si="5"/>
        <v>836.5608240280001</v>
      </c>
      <c r="E27" s="4">
        <f t="shared" si="5"/>
        <v>892.5337781000001</v>
      </c>
      <c r="F27" s="4">
        <f t="shared" si="5"/>
        <v>981.354495688</v>
      </c>
      <c r="G27" s="4">
        <f t="shared" si="5"/>
        <v>1078.5002331800001</v>
      </c>
      <c r="H27" s="4">
        <f t="shared" si="5"/>
        <v>1170.547851036</v>
      </c>
      <c r="I27" s="4">
        <f t="shared" si="5"/>
        <v>987.827522816</v>
      </c>
      <c r="J27" s="4">
        <f t="shared" si="5"/>
        <v>748.4004558994552</v>
      </c>
      <c r="K27" s="4">
        <f t="shared" si="5"/>
        <v>402.3813803657445</v>
      </c>
      <c r="L27" s="4">
        <f t="shared" si="5"/>
        <v>611.7983434760579</v>
      </c>
      <c r="M27" s="4">
        <f t="shared" si="5"/>
        <v>491.58651703978273</v>
      </c>
      <c r="N27" s="4">
        <f t="shared" si="5"/>
        <v>399.4831133748912</v>
      </c>
      <c r="O27" s="1"/>
    </row>
    <row r="28" spans="2:15" ht="12.75">
      <c r="B28" t="s">
        <v>126</v>
      </c>
      <c r="C28" s="1">
        <v>762.0823902120002</v>
      </c>
      <c r="D28" s="1">
        <v>813.729824028</v>
      </c>
      <c r="E28" s="1">
        <v>837.2287781000001</v>
      </c>
      <c r="F28" s="1">
        <v>945.361665688</v>
      </c>
      <c r="G28" s="1">
        <v>1064.05023318</v>
      </c>
      <c r="H28" s="1">
        <v>1142.715181036</v>
      </c>
      <c r="I28" s="1">
        <v>946.9952828160001</v>
      </c>
      <c r="J28" s="1">
        <v>670.0235758994552</v>
      </c>
      <c r="K28" s="1">
        <v>223.01921764453755</v>
      </c>
      <c r="L28" s="1">
        <v>299.3237968980201</v>
      </c>
      <c r="M28" s="1">
        <v>228.6868324788316</v>
      </c>
      <c r="N28" s="1">
        <v>195.90404714036544</v>
      </c>
      <c r="O28" s="1"/>
    </row>
    <row r="29" spans="2:15" ht="12.75">
      <c r="B29" t="s">
        <v>29</v>
      </c>
      <c r="C29" s="1">
        <v>14.4337</v>
      </c>
      <c r="D29" s="1">
        <v>22.831</v>
      </c>
      <c r="E29" s="1">
        <v>55.305</v>
      </c>
      <c r="F29" s="1">
        <v>35.992830000000005</v>
      </c>
      <c r="G29" s="1">
        <v>0</v>
      </c>
      <c r="H29" s="1">
        <v>10.77647</v>
      </c>
      <c r="I29" s="1">
        <v>24.05894</v>
      </c>
      <c r="J29" s="1">
        <v>18.81341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14.45</v>
      </c>
      <c r="H30" s="1">
        <v>17.0562</v>
      </c>
      <c r="I30" s="1">
        <v>16.7733</v>
      </c>
      <c r="J30" s="1">
        <v>16.5492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43.01427</v>
      </c>
      <c r="M31" s="1"/>
      <c r="N31" s="1"/>
      <c r="O31" s="1"/>
    </row>
    <row r="32" spans="2:15" ht="12.75">
      <c r="B32" t="s">
        <v>151</v>
      </c>
      <c r="K32" s="1">
        <v>88.43585095939238</v>
      </c>
      <c r="L32" s="1">
        <v>167.7799520397357</v>
      </c>
      <c r="M32" s="1">
        <v>133.94778543528946</v>
      </c>
      <c r="N32" s="1">
        <v>108.79772946104163</v>
      </c>
      <c r="O32" s="1"/>
    </row>
    <row r="33" spans="2:15" ht="12.75">
      <c r="B33" t="s">
        <v>152</v>
      </c>
      <c r="K33" s="1">
        <v>90.92631176181457</v>
      </c>
      <c r="L33" s="1">
        <v>144.6945945383021</v>
      </c>
      <c r="M33" s="1">
        <v>128.95189912566167</v>
      </c>
      <c r="N33" s="1">
        <v>94.78133677348418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2043.5258879981843</v>
      </c>
      <c r="D38" s="8">
        <f t="shared" si="6"/>
        <v>2210.691551175735</v>
      </c>
      <c r="E38" s="8">
        <f t="shared" si="6"/>
        <v>2360.005110746957</v>
      </c>
      <c r="F38" s="8">
        <f t="shared" si="6"/>
        <v>2577.381180622412</v>
      </c>
      <c r="G38" s="8">
        <f t="shared" si="6"/>
        <v>2894.9112553472723</v>
      </c>
      <c r="H38" s="8">
        <f t="shared" si="6"/>
        <v>3080.1366386205036</v>
      </c>
      <c r="I38" s="8">
        <f t="shared" si="6"/>
        <v>2746.9302852833307</v>
      </c>
      <c r="J38" s="8">
        <f t="shared" si="6"/>
        <v>2241.1960766884536</v>
      </c>
      <c r="K38" s="8">
        <f t="shared" si="6"/>
        <v>2392.781223511886</v>
      </c>
      <c r="L38" s="8">
        <f t="shared" si="6"/>
        <v>2801.6884916512845</v>
      </c>
      <c r="M38" s="8">
        <f t="shared" si="6"/>
        <v>2646.5866079447555</v>
      </c>
      <c r="N38" s="8">
        <f t="shared" si="6"/>
        <v>2480.617555308908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66.69925082269741</v>
      </c>
      <c r="D40" s="1">
        <v>97.20386492851529</v>
      </c>
      <c r="E40" s="1">
        <v>99.38322159627299</v>
      </c>
      <c r="F40" s="1">
        <v>91.6678152097402</v>
      </c>
      <c r="G40" s="1">
        <v>170.34284643993126</v>
      </c>
      <c r="H40" s="1">
        <v>115.73520098765533</v>
      </c>
      <c r="I40" s="1">
        <v>-169.19839723766242</v>
      </c>
      <c r="J40" s="1">
        <v>-624.4666923613337</v>
      </c>
      <c r="K40" s="1">
        <v>-576.0874625240939</v>
      </c>
      <c r="L40" s="1">
        <v>139.89135247433327</v>
      </c>
      <c r="M40" s="1">
        <v>120.56968375809652</v>
      </c>
      <c r="N40" s="1">
        <v>90.89333966004777</v>
      </c>
      <c r="O40" s="1"/>
    </row>
    <row r="41" spans="2:15" ht="12.75">
      <c r="B41" t="s">
        <v>122</v>
      </c>
      <c r="C41" s="1">
        <v>11.625819548377669</v>
      </c>
      <c r="D41" s="1">
        <v>26.041766964985154</v>
      </c>
      <c r="E41" s="1">
        <v>66.69925082269741</v>
      </c>
      <c r="F41" s="1">
        <v>97.20386492851529</v>
      </c>
      <c r="G41" s="1">
        <v>99.38322159627299</v>
      </c>
      <c r="H41" s="1">
        <v>91.6678152097402</v>
      </c>
      <c r="I41" s="1">
        <v>170.34284643993126</v>
      </c>
      <c r="J41" s="1">
        <v>115.73520098765533</v>
      </c>
      <c r="K41" s="1">
        <v>115.87031490400035</v>
      </c>
      <c r="L41" s="1">
        <v>0</v>
      </c>
      <c r="M41" s="1">
        <v>-33.53520957987388</v>
      </c>
      <c r="N41" s="1">
        <v>69.33850633561906</v>
      </c>
      <c r="O41" s="1"/>
    </row>
    <row r="42" spans="2:15" ht="12.75">
      <c r="B42" s="3" t="s">
        <v>20</v>
      </c>
      <c r="C42" s="4">
        <f>C38-C40+C41</f>
        <v>1988.4524567238645</v>
      </c>
      <c r="D42" s="4">
        <f>D38-D40+D41</f>
        <v>2139.5294532122048</v>
      </c>
      <c r="E42" s="4">
        <f>E38-E40+E41</f>
        <v>2327.3211399733814</v>
      </c>
      <c r="F42" s="4">
        <f aca="true" t="shared" si="7" ref="F42:K42">F38-F40+F41</f>
        <v>2582.9172303411874</v>
      </c>
      <c r="G42" s="4">
        <f t="shared" si="7"/>
        <v>2823.951630503614</v>
      </c>
      <c r="H42" s="4">
        <f t="shared" si="7"/>
        <v>3056.0692528425884</v>
      </c>
      <c r="I42" s="4">
        <f t="shared" si="7"/>
        <v>3086.4715289609244</v>
      </c>
      <c r="J42" s="4">
        <f t="shared" si="7"/>
        <v>2981.3979700374425</v>
      </c>
      <c r="K42" s="4">
        <f t="shared" si="7"/>
        <v>3084.73900093998</v>
      </c>
      <c r="L42" s="4">
        <f>L38-L40+L41</f>
        <v>2661.797139176951</v>
      </c>
      <c r="M42" s="4">
        <f>M38-M40+M41</f>
        <v>2492.481714606785</v>
      </c>
      <c r="N42" s="4">
        <f>N38-N40+N41</f>
        <v>2459.062721984479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12.765909787999874</v>
      </c>
      <c r="D44" s="4">
        <f aca="true" t="shared" si="8" ref="D44:K44">D45+D46+D47</f>
        <v>13.413355971999923</v>
      </c>
      <c r="E44" s="4">
        <f t="shared" si="8"/>
        <v>13.800591899999876</v>
      </c>
      <c r="F44" s="4">
        <f t="shared" si="8"/>
        <v>14.98626431199995</v>
      </c>
      <c r="G44" s="4">
        <f t="shared" si="8"/>
        <v>24.073826820000022</v>
      </c>
      <c r="H44" s="4">
        <f t="shared" si="8"/>
        <v>43.53591896399985</v>
      </c>
      <c r="I44" s="4">
        <f t="shared" si="8"/>
        <v>36.07924718399988</v>
      </c>
      <c r="J44" s="4">
        <f t="shared" si="8"/>
        <v>48.77938410054487</v>
      </c>
      <c r="K44" s="4">
        <f t="shared" si="8"/>
        <v>42.38227999999998</v>
      </c>
      <c r="L44" s="4">
        <f>L45+L46+L47</f>
        <v>67.28539999999998</v>
      </c>
      <c r="M44" s="4">
        <f>M45+M46+M47</f>
        <v>65.67777630600001</v>
      </c>
      <c r="N44" s="4">
        <f>N45+N46+N47</f>
        <v>64.082647156374</v>
      </c>
      <c r="O44" s="1"/>
    </row>
    <row r="45" spans="2:15" ht="12.75">
      <c r="B45" t="s">
        <v>50</v>
      </c>
      <c r="C45" s="1">
        <v>7.160609787999874</v>
      </c>
      <c r="D45" s="1">
        <v>7.646175971999924</v>
      </c>
      <c r="E45" s="1">
        <v>7.866731899999877</v>
      </c>
      <c r="F45" s="1">
        <v>8.88276431199995</v>
      </c>
      <c r="G45" s="1">
        <v>24.073826820000022</v>
      </c>
      <c r="H45" s="1">
        <v>43.53591896399985</v>
      </c>
      <c r="I45" s="1">
        <v>36.07924718399988</v>
      </c>
      <c r="J45" s="1">
        <v>25.538184100544868</v>
      </c>
      <c r="K45" s="1">
        <v>42.38227999999998</v>
      </c>
      <c r="L45" s="1">
        <v>67.28539999999998</v>
      </c>
      <c r="M45" s="1">
        <v>63.29511887600001</v>
      </c>
      <c r="N45" s="1">
        <v>64.082647156374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5.6053</v>
      </c>
      <c r="D47" s="11">
        <v>5.76718</v>
      </c>
      <c r="E47" s="11">
        <v>5.93386</v>
      </c>
      <c r="F47" s="11">
        <v>6.1035</v>
      </c>
      <c r="G47" s="11"/>
      <c r="H47" s="11"/>
      <c r="I47" s="11"/>
      <c r="J47" s="11">
        <v>23.2412</v>
      </c>
      <c r="M47" s="1">
        <v>2.38265743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390.271</v>
      </c>
      <c r="D51" s="1">
        <v>401.459</v>
      </c>
      <c r="E51" s="1">
        <v>435.29441</v>
      </c>
      <c r="F51" s="1">
        <v>481.85081</v>
      </c>
      <c r="G51" s="1">
        <v>562.99478</v>
      </c>
      <c r="H51" s="1">
        <v>611.73885</v>
      </c>
      <c r="I51" s="1">
        <v>658.42504</v>
      </c>
      <c r="J51" s="1">
        <v>649.57206</v>
      </c>
      <c r="K51" s="1">
        <v>936.05851</v>
      </c>
      <c r="L51" s="1">
        <v>913.1591999999999</v>
      </c>
      <c r="M51" s="1">
        <v>925.7093007200001</v>
      </c>
      <c r="N51" s="1">
        <v>866.1743701400001</v>
      </c>
      <c r="O51" s="1"/>
    </row>
    <row r="52" spans="2:15" ht="12.75">
      <c r="B52" t="s">
        <v>57</v>
      </c>
      <c r="C52" s="1">
        <v>43.775</v>
      </c>
      <c r="D52" s="1">
        <v>50.13</v>
      </c>
      <c r="E52" s="1">
        <v>50.094</v>
      </c>
      <c r="F52" s="1">
        <v>56.06</v>
      </c>
      <c r="G52" s="1">
        <v>69.093</v>
      </c>
      <c r="H52" s="1">
        <v>76.875</v>
      </c>
      <c r="I52" s="1">
        <v>75.254</v>
      </c>
      <c r="J52" s="1">
        <v>71.499</v>
      </c>
      <c r="K52" s="1">
        <v>71.499</v>
      </c>
      <c r="L52" s="1">
        <v>106.591</v>
      </c>
      <c r="M52" s="1">
        <v>103.16</v>
      </c>
      <c r="N52" s="1">
        <v>106.733</v>
      </c>
      <c r="O52" s="1"/>
    </row>
    <row r="53" spans="2:15" ht="12.75">
      <c r="B53" t="s">
        <v>58</v>
      </c>
      <c r="C53" s="1">
        <v>118.443</v>
      </c>
      <c r="D53" s="1">
        <v>173.769</v>
      </c>
      <c r="E53" s="1">
        <v>199.861</v>
      </c>
      <c r="F53" s="1">
        <v>218.248</v>
      </c>
      <c r="G53" s="1">
        <v>272.928</v>
      </c>
      <c r="H53" s="1">
        <v>290.571</v>
      </c>
      <c r="I53" s="1">
        <v>183.864</v>
      </c>
      <c r="J53" s="1">
        <v>127.532</v>
      </c>
      <c r="K53" s="1">
        <v>127.532</v>
      </c>
      <c r="L53" s="1">
        <v>136.655</v>
      </c>
      <c r="M53" s="1">
        <v>113.74</v>
      </c>
      <c r="N53" s="1">
        <v>87.049</v>
      </c>
      <c r="O53" s="1"/>
    </row>
    <row r="54" spans="2:15" ht="12.75">
      <c r="B54" t="s">
        <v>70</v>
      </c>
      <c r="C54" s="1">
        <v>18.637020080000003</v>
      </c>
      <c r="D54" s="1">
        <v>19.346</v>
      </c>
      <c r="E54" s="1">
        <v>36.34208</v>
      </c>
      <c r="F54" s="1">
        <v>36.8842</v>
      </c>
      <c r="G54" s="1">
        <v>37.52512</v>
      </c>
      <c r="H54" s="1">
        <v>38.58293</v>
      </c>
      <c r="I54" s="1">
        <v>37.75165</v>
      </c>
      <c r="J54" s="1">
        <v>36.885</v>
      </c>
      <c r="K54" s="1">
        <v>36.885</v>
      </c>
      <c r="L54" s="1">
        <v>36.14505772</v>
      </c>
      <c r="M54" s="1">
        <v>34.40412056</v>
      </c>
      <c r="N54" s="1">
        <v>32.06955611</v>
      </c>
      <c r="O54" s="1"/>
    </row>
    <row r="55" spans="2:15" ht="12.75">
      <c r="B55" t="s">
        <v>52</v>
      </c>
      <c r="C55" s="1">
        <v>35.573</v>
      </c>
      <c r="D55" s="1">
        <v>35.774</v>
      </c>
      <c r="E55" s="1">
        <v>34.67</v>
      </c>
      <c r="F55" s="1">
        <v>30.87</v>
      </c>
      <c r="G55" s="1">
        <v>36.703</v>
      </c>
      <c r="H55" s="1">
        <v>41.553</v>
      </c>
      <c r="I55" s="1">
        <v>41.373</v>
      </c>
      <c r="J55" s="1">
        <v>39.325</v>
      </c>
      <c r="K55" s="1">
        <v>39.325</v>
      </c>
      <c r="L55" s="1">
        <v>42.386</v>
      </c>
      <c r="M55" s="1">
        <v>29.091</v>
      </c>
      <c r="N55" s="1">
        <v>31.551</v>
      </c>
      <c r="O55" s="1"/>
    </row>
    <row r="56" spans="2:15" ht="12.75">
      <c r="B56" s="16" t="s">
        <v>72</v>
      </c>
      <c r="C56" s="1">
        <f aca="true" t="shared" si="9" ref="C56:K56">C19</f>
        <v>23.57390204</v>
      </c>
      <c r="D56" s="1">
        <f t="shared" si="9"/>
        <v>23.772</v>
      </c>
      <c r="E56" s="1">
        <f t="shared" si="9"/>
        <v>25.326</v>
      </c>
      <c r="F56" s="1">
        <f t="shared" si="9"/>
        <v>28.947</v>
      </c>
      <c r="G56" s="1">
        <f t="shared" si="9"/>
        <v>33.63591</v>
      </c>
      <c r="H56" s="1">
        <f t="shared" si="9"/>
        <v>36.76194</v>
      </c>
      <c r="I56" s="1">
        <f t="shared" si="9"/>
        <v>22.63526</v>
      </c>
      <c r="J56" s="1">
        <f t="shared" si="9"/>
        <v>17.32209</v>
      </c>
      <c r="K56" s="1">
        <f t="shared" si="9"/>
        <v>17.32209</v>
      </c>
      <c r="L56" s="1">
        <v>14.319613519999999</v>
      </c>
      <c r="M56" s="1">
        <v>10.06398418</v>
      </c>
      <c r="N56" s="1">
        <v>6.41346111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218.16</v>
      </c>
      <c r="D58" s="4">
        <v>232.945</v>
      </c>
      <c r="E58" s="4">
        <v>239.67156</v>
      </c>
      <c r="F58" s="4">
        <v>270.62652</v>
      </c>
      <c r="G58" s="4">
        <v>304.60322</v>
      </c>
      <c r="H58" s="4">
        <v>327.12246</v>
      </c>
      <c r="I58" s="4">
        <v>271.09417</v>
      </c>
      <c r="J58" s="4">
        <v>191.8092</v>
      </c>
      <c r="K58" s="4">
        <v>247.0956</v>
      </c>
      <c r="L58" s="4">
        <v>341.04559</v>
      </c>
      <c r="M58" s="4">
        <v>329.00249810432763</v>
      </c>
      <c r="N58" s="4">
        <v>318.34236111268245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15853.115665515666</v>
      </c>
      <c r="D61" s="1">
        <v>16818.297015109714</v>
      </c>
      <c r="E61" s="1">
        <v>17964.34906352223</v>
      </c>
      <c r="F61" s="1">
        <v>19523.927493389947</v>
      </c>
      <c r="G61" s="1">
        <v>21313.332926225266</v>
      </c>
      <c r="H61" s="1">
        <v>22877.18557338784</v>
      </c>
      <c r="I61" s="1">
        <v>23670.51700000002</v>
      </c>
      <c r="J61" s="1">
        <v>22355.194</v>
      </c>
      <c r="K61" s="1">
        <v>22355.194</v>
      </c>
      <c r="L61" s="1">
        <v>22461.235</v>
      </c>
      <c r="M61" s="1">
        <v>22472.061</v>
      </c>
      <c r="N61" s="1">
        <v>21894.538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19744.298926861615</v>
      </c>
      <c r="D63" s="1">
        <f aca="true" t="shared" si="10" ref="D63:N63">D61/D62</f>
        <v>20095.276243588203</v>
      </c>
      <c r="E63" s="1">
        <f t="shared" si="10"/>
        <v>20637.231021477484</v>
      </c>
      <c r="F63" s="1">
        <f t="shared" si="10"/>
        <v>21507.924469104815</v>
      </c>
      <c r="G63" s="1">
        <f t="shared" si="10"/>
        <v>22546.250209225862</v>
      </c>
      <c r="H63" s="1">
        <f t="shared" si="10"/>
        <v>23424.538480020674</v>
      </c>
      <c r="I63" s="1">
        <f t="shared" si="10"/>
        <v>23670.51700000002</v>
      </c>
      <c r="J63" s="1">
        <f t="shared" si="10"/>
        <v>22333.714618706945</v>
      </c>
      <c r="K63" s="1">
        <f t="shared" si="10"/>
        <v>22333.714618706945</v>
      </c>
      <c r="L63" s="1">
        <f t="shared" si="10"/>
        <v>22426.319317598565</v>
      </c>
      <c r="M63" s="1">
        <f t="shared" si="10"/>
        <v>22655.710541022174</v>
      </c>
      <c r="N63" s="1">
        <f t="shared" si="10"/>
        <v>22070.744234581623</v>
      </c>
      <c r="O63" s="1"/>
    </row>
    <row r="64" spans="2:15" ht="12.75">
      <c r="B64" t="s">
        <v>131</v>
      </c>
      <c r="C64" s="1">
        <v>1073971</v>
      </c>
      <c r="D64" s="1">
        <v>1075381</v>
      </c>
      <c r="E64" s="1">
        <v>1073761</v>
      </c>
      <c r="F64" s="1">
        <v>1076635</v>
      </c>
      <c r="G64" s="1">
        <v>1076896</v>
      </c>
      <c r="H64" s="1">
        <v>1074862</v>
      </c>
      <c r="I64" s="1">
        <v>1080138</v>
      </c>
      <c r="J64" s="1">
        <v>1085289</v>
      </c>
      <c r="K64" s="1">
        <v>1085289</v>
      </c>
      <c r="L64" s="1">
        <v>1084341</v>
      </c>
      <c r="M64" s="1">
        <v>1081487</v>
      </c>
      <c r="N64" s="1">
        <v>1077360</v>
      </c>
      <c r="O64" s="1"/>
    </row>
    <row r="65" spans="2:15" ht="12.75">
      <c r="B65" t="s">
        <v>66</v>
      </c>
      <c r="C65" s="1">
        <v>1148211.5404879407</v>
      </c>
      <c r="D65" s="1">
        <v>1152357.297442536</v>
      </c>
      <c r="E65" s="1">
        <v>1152955.8492676534</v>
      </c>
      <c r="F65" s="1">
        <v>1158651.355933685</v>
      </c>
      <c r="G65" s="1">
        <v>1158309.5080588246</v>
      </c>
      <c r="H65" s="1">
        <v>1157185.9202720306</v>
      </c>
      <c r="I65" s="1">
        <v>1164304.8293815665</v>
      </c>
      <c r="J65" s="1">
        <v>1169759.669282576</v>
      </c>
      <c r="K65" s="1">
        <v>1169759.669282576</v>
      </c>
      <c r="L65" s="1"/>
      <c r="M65" s="1"/>
      <c r="N65" s="1"/>
      <c r="O65" s="1"/>
    </row>
    <row r="66" spans="2:15" ht="12.75">
      <c r="B66" t="s">
        <v>67</v>
      </c>
      <c r="C66" s="1">
        <v>1102332.1342705023</v>
      </c>
      <c r="D66" s="1">
        <v>1105381.6667018363</v>
      </c>
      <c r="E66" s="1">
        <v>1105070.4881884088</v>
      </c>
      <c r="F66" s="1">
        <v>1111304.098028692</v>
      </c>
      <c r="G66" s="1">
        <v>1111503.6619750785</v>
      </c>
      <c r="H66" s="1">
        <v>1111259.990122012</v>
      </c>
      <c r="I66" s="1">
        <v>1118279.8898931483</v>
      </c>
      <c r="J66" s="1">
        <v>1125120.564511677</v>
      </c>
      <c r="K66" s="1">
        <v>1125120.564511677</v>
      </c>
      <c r="L66" s="1">
        <v>1124410.3099358503</v>
      </c>
      <c r="M66" s="1">
        <v>1122612.5548163897</v>
      </c>
      <c r="N66" s="1">
        <v>1119748.0535739914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0.12890373924687523</v>
      </c>
      <c r="D69" s="9">
        <f t="shared" si="11"/>
        <v>0.13144562432151302</v>
      </c>
      <c r="E69" s="9">
        <f t="shared" si="11"/>
        <v>0.13137159060993198</v>
      </c>
      <c r="F69" s="9">
        <f t="shared" si="11"/>
        <v>0.13201140915397347</v>
      </c>
      <c r="G69" s="9">
        <f t="shared" si="11"/>
        <v>0.1358263048471969</v>
      </c>
      <c r="H69" s="9">
        <f t="shared" si="11"/>
        <v>0.13463791814511963</v>
      </c>
      <c r="I69" s="9">
        <f t="shared" si="11"/>
        <v>0.11604859688038618</v>
      </c>
      <c r="J69" s="9">
        <f t="shared" si="11"/>
        <v>0.10025393099645898</v>
      </c>
      <c r="K69" s="9">
        <f t="shared" si="11"/>
        <v>0.10703468838212211</v>
      </c>
      <c r="L69" s="14">
        <f t="shared" si="11"/>
        <v>0.12473439201590138</v>
      </c>
      <c r="M69" s="14">
        <f>M38/M61</f>
        <v>0.11777231327134416</v>
      </c>
      <c r="N69" s="14">
        <f>N38/N61</f>
        <v>0.11329846536651779</v>
      </c>
      <c r="O69" s="1"/>
    </row>
    <row r="70" spans="2:15" ht="12.75">
      <c r="B70" t="s">
        <v>134</v>
      </c>
      <c r="C70" s="9">
        <f aca="true" t="shared" si="12" ref="C70:L70">C42/C61</f>
        <v>0.12542975770051473</v>
      </c>
      <c r="D70" s="9">
        <f t="shared" si="12"/>
        <v>0.12721439342461557</v>
      </c>
      <c r="E70" s="9">
        <f t="shared" si="12"/>
        <v>0.1295522109787522</v>
      </c>
      <c r="F70" s="9">
        <f t="shared" si="12"/>
        <v>0.13229496120673795</v>
      </c>
      <c r="G70" s="9">
        <f t="shared" si="12"/>
        <v>0.13249695109997772</v>
      </c>
      <c r="H70" s="9">
        <f t="shared" si="12"/>
        <v>0.1335858925058333</v>
      </c>
      <c r="I70" s="9">
        <f t="shared" si="12"/>
        <v>0.13039307628814872</v>
      </c>
      <c r="J70" s="9">
        <f t="shared" si="12"/>
        <v>0.1333648891634509</v>
      </c>
      <c r="K70" s="9">
        <f t="shared" si="12"/>
        <v>0.13798757465222536</v>
      </c>
      <c r="L70" s="14">
        <f t="shared" si="12"/>
        <v>0.11850626820728918</v>
      </c>
      <c r="M70" s="14">
        <f>M42/M61</f>
        <v>0.11091469156330541</v>
      </c>
      <c r="N70" s="14">
        <f>N42/N61</f>
        <v>0.11231398086520387</v>
      </c>
      <c r="O70" s="1"/>
    </row>
    <row r="71" spans="2:15" ht="12.75">
      <c r="B71" t="s">
        <v>8</v>
      </c>
      <c r="C71" s="1">
        <f aca="true" t="shared" si="13" ref="C71:L71">C38/C62</f>
        <v>2545.113960480528</v>
      </c>
      <c r="D71" s="1">
        <f t="shared" si="13"/>
        <v>2641.43613175172</v>
      </c>
      <c r="E71" s="1">
        <f t="shared" si="13"/>
        <v>2711.1458650761283</v>
      </c>
      <c r="F71" s="1">
        <f t="shared" si="13"/>
        <v>2839.2914171437537</v>
      </c>
      <c r="G71" s="1">
        <f t="shared" si="13"/>
        <v>3062.373854079489</v>
      </c>
      <c r="H71" s="1">
        <f t="shared" si="13"/>
        <v>3153.8310944602285</v>
      </c>
      <c r="I71" s="1">
        <f t="shared" si="13"/>
        <v>2746.9302852833307</v>
      </c>
      <c r="J71" s="1">
        <f t="shared" si="13"/>
        <v>2239.042684278453</v>
      </c>
      <c r="K71" s="1">
        <f t="shared" si="13"/>
        <v>2390.482184628543</v>
      </c>
      <c r="L71" s="10">
        <f t="shared" si="13"/>
        <v>2797.3333052351213</v>
      </c>
      <c r="M71" s="10">
        <f>M38/M62</f>
        <v>2668.2154392221573</v>
      </c>
      <c r="N71" s="10">
        <f>N38/N62</f>
        <v>2500.581451275018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1779.7468636569995</v>
      </c>
      <c r="D73" s="1">
        <f t="shared" si="14"/>
        <v>1918.4080806204763</v>
      </c>
      <c r="E73" s="1">
        <f t="shared" si="14"/>
        <v>2046.9171584029086</v>
      </c>
      <c r="F73" s="1">
        <f t="shared" si="14"/>
        <v>2224.4665467512104</v>
      </c>
      <c r="G73" s="1">
        <f t="shared" si="14"/>
        <v>2499.255367590624</v>
      </c>
      <c r="H73" s="1">
        <f t="shared" si="14"/>
        <v>2661.7474207570954</v>
      </c>
      <c r="I73" s="1">
        <f t="shared" si="14"/>
        <v>2359.2878909060214</v>
      </c>
      <c r="J73" s="1">
        <f t="shared" si="14"/>
        <v>1915.945758382146</v>
      </c>
      <c r="K73" s="1">
        <f t="shared" si="14"/>
        <v>2045.532331422744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1853.8204815652427</v>
      </c>
      <c r="D74" s="10">
        <f t="shared" si="15"/>
        <v>1999.9350611376144</v>
      </c>
      <c r="E74" s="10">
        <f t="shared" si="15"/>
        <v>2135.615000103585</v>
      </c>
      <c r="F74" s="10">
        <f t="shared" si="15"/>
        <v>2319.2402378380043</v>
      </c>
      <c r="G74" s="10">
        <f t="shared" si="15"/>
        <v>2604.4999709701183</v>
      </c>
      <c r="H74" s="10">
        <f t="shared" si="15"/>
        <v>2771.751584687501</v>
      </c>
      <c r="I74" s="10">
        <f t="shared" si="15"/>
        <v>2456.388879125601</v>
      </c>
      <c r="J74" s="10">
        <f t="shared" si="15"/>
        <v>1991.9608150271201</v>
      </c>
      <c r="K74" s="10">
        <f t="shared" si="15"/>
        <v>2126.6887291766784</v>
      </c>
      <c r="L74" s="10">
        <f t="shared" si="15"/>
        <v>2491.6958399386485</v>
      </c>
      <c r="M74" s="10">
        <f>M38*1000000/M66</f>
        <v>2357.524505306839</v>
      </c>
      <c r="N74" s="10">
        <f>N38*1000000/N66</f>
        <v>2215.3354474618804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2216.589775259499</v>
      </c>
      <c r="D76" s="1">
        <f aca="true" t="shared" si="16" ref="D76:K76">D71*1000000/D65</f>
        <v>2292.2023730087403</v>
      </c>
      <c r="E76" s="1">
        <f t="shared" si="16"/>
        <v>2351.4741408339464</v>
      </c>
      <c r="F76" s="1">
        <f t="shared" si="16"/>
        <v>2450.514041694402</v>
      </c>
      <c r="G76" s="1">
        <f t="shared" si="16"/>
        <v>2643.8303689759286</v>
      </c>
      <c r="H76" s="1">
        <f t="shared" si="16"/>
        <v>2725.431617521606</v>
      </c>
      <c r="I76" s="1">
        <f t="shared" si="16"/>
        <v>2359.2878909060214</v>
      </c>
      <c r="J76" s="1">
        <f t="shared" si="16"/>
        <v>1914.1048739111325</v>
      </c>
      <c r="K76" s="1">
        <f t="shared" si="16"/>
        <v>2043.5669372108262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2308.844930992441</v>
      </c>
      <c r="D77" s="1">
        <f aca="true" t="shared" si="17" ref="D77:L77">D71*1000000/D66</f>
        <v>2389.6145660105435</v>
      </c>
      <c r="E77" s="1">
        <f t="shared" si="17"/>
        <v>2453.3691688035487</v>
      </c>
      <c r="F77" s="1">
        <f t="shared" si="17"/>
        <v>2554.9185161651835</v>
      </c>
      <c r="G77" s="1">
        <f t="shared" si="17"/>
        <v>2755.1630811884374</v>
      </c>
      <c r="H77" s="1">
        <f t="shared" si="17"/>
        <v>2838.067709172135</v>
      </c>
      <c r="I77" s="1">
        <f t="shared" si="17"/>
        <v>2456.388879125601</v>
      </c>
      <c r="J77" s="1">
        <f t="shared" si="17"/>
        <v>1990.0468935524602</v>
      </c>
      <c r="K77" s="1">
        <f t="shared" si="17"/>
        <v>2124.645358043079</v>
      </c>
      <c r="L77" s="10">
        <f t="shared" si="17"/>
        <v>2487.8225328569906</v>
      </c>
      <c r="M77" s="10">
        <f>M71*1000000/M66</f>
        <v>2376.7910199958174</v>
      </c>
      <c r="N77" s="10">
        <f>N71*1000000/N66</f>
        <v>2233.164365228149</v>
      </c>
      <c r="O77" s="1"/>
    </row>
    <row r="78" spans="2:15" ht="12.75">
      <c r="B78" t="s">
        <v>78</v>
      </c>
      <c r="C78" s="1">
        <f aca="true" t="shared" si="18" ref="C78:L78">C42/C62</f>
        <v>2476.5226303627855</v>
      </c>
      <c r="D78" s="1">
        <f t="shared" si="18"/>
        <v>2556.4083780281603</v>
      </c>
      <c r="E78" s="1">
        <f t="shared" si="18"/>
        <v>2673.598907311701</v>
      </c>
      <c r="F78" s="1">
        <f t="shared" si="18"/>
        <v>2845.3900332776716</v>
      </c>
      <c r="G78" s="1">
        <f t="shared" si="18"/>
        <v>2987.3094114596615</v>
      </c>
      <c r="H78" s="1">
        <f t="shared" si="18"/>
        <v>3129.1878793907977</v>
      </c>
      <c r="I78" s="1">
        <f t="shared" si="18"/>
        <v>3086.4715289609244</v>
      </c>
      <c r="J78" s="1">
        <f t="shared" si="18"/>
        <v>2978.5333747319946</v>
      </c>
      <c r="K78" s="1">
        <f t="shared" si="18"/>
        <v>3081.7751132103213</v>
      </c>
      <c r="L78" s="10">
        <f t="shared" si="18"/>
        <v>2657.659411953646</v>
      </c>
      <c r="M78" s="10">
        <f>M42/M62</f>
        <v>2512.851146805002</v>
      </c>
      <c r="N78" s="10">
        <f>N42/N62</f>
        <v>2478.853145643609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2156.8522376202295</v>
      </c>
      <c r="D80" s="1">
        <f aca="true" t="shared" si="19" ref="D80:K80">D78*1000000/D65</f>
        <v>2218.4164440158274</v>
      </c>
      <c r="E80" s="1">
        <f t="shared" si="19"/>
        <v>2318.9083164025283</v>
      </c>
      <c r="F80" s="1">
        <f t="shared" si="19"/>
        <v>2455.777588923416</v>
      </c>
      <c r="G80" s="1">
        <f t="shared" si="19"/>
        <v>2579.025200670244</v>
      </c>
      <c r="H80" s="1">
        <f t="shared" si="19"/>
        <v>2704.1358044307954</v>
      </c>
      <c r="I80" s="1">
        <f t="shared" si="19"/>
        <v>2650.913619073742</v>
      </c>
      <c r="J80" s="1">
        <f t="shared" si="19"/>
        <v>2546.2780543278222</v>
      </c>
      <c r="K80" s="1">
        <f t="shared" si="19"/>
        <v>2634.5369857899113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2246.6210984602117</v>
      </c>
      <c r="D81" s="1">
        <f aca="true" t="shared" si="20" ref="D81:L81">D78*1000000/D66</f>
        <v>2312.692941303975</v>
      </c>
      <c r="E81" s="1">
        <f t="shared" si="20"/>
        <v>2419.392188904303</v>
      </c>
      <c r="F81" s="1">
        <f t="shared" si="20"/>
        <v>2560.4063175192296</v>
      </c>
      <c r="G81" s="1">
        <f t="shared" si="20"/>
        <v>2687.628942356684</v>
      </c>
      <c r="H81" s="1">
        <f t="shared" si="20"/>
        <v>2815.891786986072</v>
      </c>
      <c r="I81" s="1">
        <f t="shared" si="20"/>
        <v>2760.017019760444</v>
      </c>
      <c r="J81" s="1">
        <f t="shared" si="20"/>
        <v>2647.301514771204</v>
      </c>
      <c r="K81" s="1">
        <f t="shared" si="20"/>
        <v>2739.0621151324067</v>
      </c>
      <c r="L81" s="10">
        <f t="shared" si="20"/>
        <v>2363.6028489504606</v>
      </c>
      <c r="M81" s="10">
        <f>M78*1000000/M66</f>
        <v>2238.3957279152237</v>
      </c>
      <c r="N81" s="10">
        <f>N78*1000000/N66</f>
        <v>2213.7597272276125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2232.58</v>
      </c>
      <c r="O85" s="4">
        <f>SUM(O86:O90)</f>
        <v>2277.22</v>
      </c>
      <c r="P85" s="4">
        <f>SUM(P86:P90)</f>
        <v>2231.79</v>
      </c>
      <c r="Q85" s="4">
        <f>SUM(Q86:Q90)</f>
        <v>2368.75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882.59</v>
      </c>
      <c r="O86" s="1">
        <v>876.18</v>
      </c>
      <c r="P86" s="1">
        <v>849.36</v>
      </c>
      <c r="Q86" s="1">
        <v>886.83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604.51</v>
      </c>
      <c r="O87" s="1">
        <v>702.42</v>
      </c>
      <c r="P87" s="1">
        <v>717.85</v>
      </c>
      <c r="Q87" s="1">
        <v>797.4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297.01</v>
      </c>
      <c r="O88" s="1">
        <v>327.55</v>
      </c>
      <c r="P88" s="1">
        <v>348.35</v>
      </c>
      <c r="Q88" s="1">
        <v>335.06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299.16</v>
      </c>
      <c r="O89" s="1">
        <v>206</v>
      </c>
      <c r="P89" s="1">
        <v>177.78</v>
      </c>
      <c r="Q89" s="1">
        <v>180.48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149.31</v>
      </c>
      <c r="O90" s="1">
        <v>165.07</v>
      </c>
      <c r="P90" s="1">
        <v>138.45</v>
      </c>
      <c r="Q90" s="1">
        <v>168.98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116.61</v>
      </c>
      <c r="N92" s="4">
        <f>SUM(N93:N97)</f>
        <v>104.93</v>
      </c>
      <c r="O92" s="4">
        <f>SUM(O93:O97)</f>
        <v>19.189999999999984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-25.54</v>
      </c>
      <c r="N93" s="1">
        <v>87.36</v>
      </c>
      <c r="O93" s="1">
        <v>-23.26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30.57</v>
      </c>
      <c r="N94" s="1">
        <v>-38.44</v>
      </c>
      <c r="O94" s="1">
        <v>-19.92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-16.89</v>
      </c>
      <c r="N95" s="1">
        <v>-39.13</v>
      </c>
      <c r="O95" s="1">
        <v>-36.59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128.63</v>
      </c>
      <c r="N96" s="1">
        <v>95.14</v>
      </c>
      <c r="O96" s="1">
        <v>98.96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-0.16</v>
      </c>
      <c r="N97" s="1"/>
      <c r="O97" s="1"/>
      <c r="P97" s="1"/>
    </row>
    <row r="99" ht="12.75">
      <c r="B99" s="3" t="s">
        <v>154</v>
      </c>
    </row>
    <row r="100" spans="2:16" ht="12.75">
      <c r="B100" t="s">
        <v>155</v>
      </c>
      <c r="N100" s="1">
        <v>18.045</v>
      </c>
      <c r="O100" s="1"/>
      <c r="P100" s="1"/>
    </row>
    <row r="101" spans="2:16" ht="12.75">
      <c r="B101" t="s">
        <v>156</v>
      </c>
      <c r="N101" s="1"/>
      <c r="O101" s="1"/>
      <c r="P101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940" ySplit="2900" topLeftCell="L83" activePane="bottomRight" state="split"/>
      <selection pane="topLeft" activeCell="B5" sqref="B5"/>
      <selection pane="topRight" activeCell="P8" sqref="P8:Q8"/>
      <selection pane="bottomLeft" activeCell="A55" sqref="A55:IV55"/>
      <selection pane="bottomRight" activeCell="N96" sqref="N96:O96"/>
    </sheetView>
  </sheetViews>
  <sheetFormatPr defaultColWidth="11.00390625" defaultRowHeight="12.75"/>
  <cols>
    <col min="1" max="1" width="1.875" style="0" customWidth="1"/>
    <col min="2" max="2" width="58.375" style="0" customWidth="1"/>
    <col min="3" max="3" width="9.375" style="0" customWidth="1"/>
    <col min="4" max="4" width="9.00390625" style="0" customWidth="1"/>
    <col min="5" max="6" width="9.875" style="0" customWidth="1"/>
    <col min="7" max="7" width="10.00390625" style="0" customWidth="1"/>
    <col min="8" max="8" width="9.875" style="0" customWidth="1"/>
    <col min="9" max="9" width="9.125" style="0" customWidth="1"/>
    <col min="10" max="10" width="9.75390625" style="0" customWidth="1"/>
    <col min="11" max="11" width="9.875" style="0" customWidth="1"/>
  </cols>
  <sheetData>
    <row r="4" ht="12.75">
      <c r="B4" s="7" t="s">
        <v>86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401.61947575309546</v>
      </c>
      <c r="D9" s="4">
        <f aca="true" t="shared" si="1" ref="D9:L9">D10+D17</f>
        <v>455.307519073721</v>
      </c>
      <c r="E9" s="4">
        <f t="shared" si="1"/>
        <v>511.180419668819</v>
      </c>
      <c r="F9" s="4">
        <f t="shared" si="1"/>
        <v>619.2396074496783</v>
      </c>
      <c r="G9" s="4">
        <f t="shared" si="1"/>
        <v>707.6494357953219</v>
      </c>
      <c r="H9" s="4">
        <f t="shared" si="1"/>
        <v>729.444408183288</v>
      </c>
      <c r="I9" s="4">
        <f t="shared" si="1"/>
        <v>637.3069946538499</v>
      </c>
      <c r="J9" s="4">
        <f t="shared" si="1"/>
        <v>616.8920069484888</v>
      </c>
      <c r="K9" s="4">
        <f t="shared" si="1"/>
        <v>769.2639669484887</v>
      </c>
      <c r="L9" s="4">
        <f t="shared" si="1"/>
        <v>691.0898700167947</v>
      </c>
      <c r="M9" s="4">
        <f>M10+M17</f>
        <v>654.4800643402345</v>
      </c>
      <c r="N9" s="4">
        <f>N10+N17</f>
        <v>590.5941857187634</v>
      </c>
      <c r="O9" s="4">
        <f>O10+O17</f>
        <v>0</v>
      </c>
    </row>
    <row r="10" spans="2:15" ht="12.75">
      <c r="B10" s="5" t="s">
        <v>119</v>
      </c>
      <c r="C10" s="6">
        <f>SUM(C11:C16)</f>
        <v>179.52800033049726</v>
      </c>
      <c r="D10" s="6">
        <f aca="true" t="shared" si="2" ref="D10:J10">SUM(D11:D16)</f>
        <v>219.592519073721</v>
      </c>
      <c r="E10" s="6">
        <f t="shared" si="2"/>
        <v>255.031659668819</v>
      </c>
      <c r="F10" s="6">
        <f t="shared" si="2"/>
        <v>323.3485774496782</v>
      </c>
      <c r="G10" s="6">
        <f t="shared" si="2"/>
        <v>368.8585057953219</v>
      </c>
      <c r="H10" s="6">
        <f t="shared" si="2"/>
        <v>361.4226881832881</v>
      </c>
      <c r="I10" s="6">
        <f t="shared" si="2"/>
        <v>257.43828465384996</v>
      </c>
      <c r="J10" s="6">
        <f t="shared" si="2"/>
        <v>247.23133694848877</v>
      </c>
      <c r="K10" s="6">
        <f>J10</f>
        <v>247.23133694848877</v>
      </c>
      <c r="L10" s="6">
        <f>SUM(L11:L16)</f>
        <v>178.69699001679479</v>
      </c>
      <c r="M10" s="6">
        <f>SUM(M11:M16)</f>
        <v>144.27843125023455</v>
      </c>
      <c r="N10" s="6">
        <f>SUM(N11:N16)</f>
        <v>125.33595709876329</v>
      </c>
      <c r="O10" s="6">
        <f>SUM(O11:O16)</f>
        <v>0</v>
      </c>
    </row>
    <row r="11" spans="2:15" ht="12.75">
      <c r="B11" t="s">
        <v>120</v>
      </c>
      <c r="C11" s="1">
        <v>9.716677560033098</v>
      </c>
      <c r="D11" s="1">
        <v>10.375</v>
      </c>
      <c r="E11" s="1">
        <v>10.675</v>
      </c>
      <c r="F11" s="1">
        <v>12.0532</v>
      </c>
      <c r="G11" s="1">
        <v>13.56644</v>
      </c>
      <c r="H11" s="1">
        <v>14.56941</v>
      </c>
      <c r="I11" s="1">
        <v>12.158040000000002</v>
      </c>
      <c r="J11" s="1">
        <v>8.60149</v>
      </c>
      <c r="K11" s="1">
        <v>8.60149</v>
      </c>
      <c r="L11" s="1">
        <v>13.65558</v>
      </c>
      <c r="M11" s="1">
        <v>12.84575248</v>
      </c>
      <c r="N11" s="1">
        <v>12.331583230463998</v>
      </c>
      <c r="O11" s="1"/>
    </row>
    <row r="12" spans="2:15" ht="12.75">
      <c r="B12" t="s">
        <v>10</v>
      </c>
      <c r="C12" s="1">
        <v>17.609</v>
      </c>
      <c r="D12" s="1">
        <v>18.709</v>
      </c>
      <c r="E12" s="1">
        <v>20.362</v>
      </c>
      <c r="F12" s="1">
        <v>22.713</v>
      </c>
      <c r="G12" s="1">
        <v>27.353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21.33490095554956</v>
      </c>
      <c r="D13" s="1">
        <v>24.609470065356348</v>
      </c>
      <c r="E13" s="1">
        <v>28.639829829209255</v>
      </c>
      <c r="F13" s="1">
        <v>35.459185924881524</v>
      </c>
      <c r="G13" s="1">
        <v>41.250668183587386</v>
      </c>
      <c r="H13" s="1">
        <v>46.18476205243996</v>
      </c>
      <c r="I13" s="1">
        <v>46.612327404486706</v>
      </c>
      <c r="J13" s="1">
        <v>41.593765876532714</v>
      </c>
      <c r="K13" s="1">
        <v>41.593765876532714</v>
      </c>
      <c r="L13" s="1">
        <v>34.38260982506948</v>
      </c>
      <c r="M13" s="1">
        <v>31.043296084150413</v>
      </c>
      <c r="N13" s="1">
        <v>31.9788895661271</v>
      </c>
      <c r="O13" s="1"/>
    </row>
    <row r="14" spans="2:15" ht="12.75">
      <c r="B14" t="s">
        <v>17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</v>
      </c>
      <c r="H14" s="1">
        <v>241.14</v>
      </c>
      <c r="I14" s="1">
        <v>134.539</v>
      </c>
      <c r="J14" s="1">
        <v>177.488</v>
      </c>
      <c r="K14" s="1">
        <v>177.488</v>
      </c>
      <c r="L14" s="1">
        <v>112.415</v>
      </c>
      <c r="M14" s="1">
        <v>86.664</v>
      </c>
      <c r="N14" s="1">
        <v>65.015</v>
      </c>
      <c r="O14" s="1"/>
    </row>
    <row r="15" spans="2:15" ht="12.75">
      <c r="B15" t="s">
        <v>51</v>
      </c>
      <c r="C15" s="1">
        <v>24.69042335075215</v>
      </c>
      <c r="D15" s="1">
        <v>24.67004900836468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19.54808107195606</v>
      </c>
      <c r="K15" s="1">
        <v>19.54808107195606</v>
      </c>
      <c r="L15" s="1">
        <v>18.243800191725278</v>
      </c>
      <c r="M15" s="1">
        <v>13.725382686084144</v>
      </c>
      <c r="N15" s="1">
        <v>16.01048430217219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222.09147542259822</v>
      </c>
      <c r="D17" s="6">
        <f aca="true" t="shared" si="3" ref="D17:O17">D18+D19+D20</f>
        <v>235.715</v>
      </c>
      <c r="E17" s="6">
        <f t="shared" si="3"/>
        <v>256.14876</v>
      </c>
      <c r="F17" s="6">
        <f t="shared" si="3"/>
        <v>295.89103</v>
      </c>
      <c r="G17" s="6">
        <f t="shared" si="3"/>
        <v>338.79093</v>
      </c>
      <c r="H17" s="6">
        <f t="shared" si="3"/>
        <v>368.02171999999996</v>
      </c>
      <c r="I17" s="6">
        <f t="shared" si="3"/>
        <v>379.86870999999996</v>
      </c>
      <c r="J17" s="6">
        <f t="shared" si="3"/>
        <v>369.66067</v>
      </c>
      <c r="K17" s="6">
        <f t="shared" si="3"/>
        <v>522.0326299999999</v>
      </c>
      <c r="L17" s="6">
        <f t="shared" si="3"/>
        <v>512.39288</v>
      </c>
      <c r="M17" s="6">
        <f t="shared" si="3"/>
        <v>510.20163309</v>
      </c>
      <c r="N17" s="6">
        <f t="shared" si="3"/>
        <v>465.25822862000007</v>
      </c>
      <c r="O17" s="6">
        <f t="shared" si="3"/>
        <v>0</v>
      </c>
    </row>
    <row r="18" spans="2:15" ht="12.75">
      <c r="B18" t="s">
        <v>145</v>
      </c>
      <c r="C18" s="1">
        <v>196.39968034259823</v>
      </c>
      <c r="D18" s="1">
        <v>208.447</v>
      </c>
      <c r="E18" s="1">
        <v>226.573</v>
      </c>
      <c r="F18" s="1">
        <v>263.6001</v>
      </c>
      <c r="G18" s="1">
        <v>304.14445</v>
      </c>
      <c r="H18" s="1">
        <v>330.51376</v>
      </c>
      <c r="I18" s="1">
        <v>352.50097999999997</v>
      </c>
      <c r="J18" s="1">
        <v>346.92123</v>
      </c>
      <c r="K18" s="1">
        <v>499.29319</v>
      </c>
      <c r="L18" s="1">
        <v>485.40012</v>
      </c>
      <c r="M18" s="1">
        <v>486.47294967</v>
      </c>
      <c r="N18" s="1">
        <v>448.29349377000005</v>
      </c>
      <c r="O18" s="1"/>
    </row>
    <row r="19" spans="2:15" ht="12.75">
      <c r="B19" t="s">
        <v>71</v>
      </c>
      <c r="C19" s="1">
        <v>13.879167099999998</v>
      </c>
      <c r="D19" s="1">
        <v>14.8</v>
      </c>
      <c r="E19" s="1">
        <v>16.095</v>
      </c>
      <c r="F19" s="1">
        <v>18.84694</v>
      </c>
      <c r="G19" s="1">
        <v>20.85467</v>
      </c>
      <c r="H19" s="1">
        <v>23.173209999999997</v>
      </c>
      <c r="I19" s="1">
        <v>13.62425</v>
      </c>
      <c r="J19" s="1">
        <v>9.73368</v>
      </c>
      <c r="K19" s="1">
        <v>9.73368</v>
      </c>
      <c r="L19" s="1">
        <v>13.85058</v>
      </c>
      <c r="M19" s="1">
        <v>10.966530960000002</v>
      </c>
      <c r="N19" s="1">
        <v>5.167236390000002</v>
      </c>
      <c r="O19" s="1"/>
    </row>
    <row r="20" spans="2:15" ht="12.75">
      <c r="B20" t="s">
        <v>23</v>
      </c>
      <c r="C20" s="1">
        <v>11.812627979999998</v>
      </c>
      <c r="D20" s="1">
        <v>12.468</v>
      </c>
      <c r="E20" s="1">
        <v>13.48076</v>
      </c>
      <c r="F20" s="1">
        <v>13.44399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302.2499005672938</v>
      </c>
      <c r="D22" s="4">
        <f aca="true" t="shared" si="4" ref="D22:K22">D23+D24+D25</f>
        <v>328.825</v>
      </c>
      <c r="E22" s="4">
        <f t="shared" si="4"/>
        <v>358.11307</v>
      </c>
      <c r="F22" s="4">
        <f t="shared" si="4"/>
        <v>389.51707000000005</v>
      </c>
      <c r="G22" s="4">
        <f t="shared" si="4"/>
        <v>416.45664000000005</v>
      </c>
      <c r="H22" s="4">
        <f t="shared" si="4"/>
        <v>426.61231</v>
      </c>
      <c r="I22" s="4">
        <f t="shared" si="4"/>
        <v>381.50872</v>
      </c>
      <c r="J22" s="4">
        <f t="shared" si="4"/>
        <v>307.45942</v>
      </c>
      <c r="K22" s="4">
        <f t="shared" si="4"/>
        <v>432.19747385714277</v>
      </c>
      <c r="L22" s="4">
        <f>L23+L24+L25</f>
        <v>557.0799099999999</v>
      </c>
      <c r="M22" s="4">
        <f>M23+M24+M25</f>
        <v>555.8627202611041</v>
      </c>
      <c r="N22" s="4">
        <f>N23+N24+N25</f>
        <v>553.6576359229297</v>
      </c>
      <c r="O22" s="1"/>
    </row>
    <row r="23" spans="2:15" ht="12.75">
      <c r="B23" t="s">
        <v>25</v>
      </c>
      <c r="C23" s="1">
        <v>196.30551925915535</v>
      </c>
      <c r="D23" s="1">
        <v>216.743</v>
      </c>
      <c r="E23" s="1">
        <v>238.884</v>
      </c>
      <c r="F23" s="1">
        <v>268.33249</v>
      </c>
      <c r="G23" s="1">
        <v>290.36977</v>
      </c>
      <c r="H23" s="1">
        <v>297.6429</v>
      </c>
      <c r="I23" s="1">
        <v>252.16281</v>
      </c>
      <c r="J23" s="1">
        <v>174.39607</v>
      </c>
      <c r="K23" s="1">
        <v>249.13724285714287</v>
      </c>
      <c r="L23" s="1">
        <v>365.1101</v>
      </c>
      <c r="M23" s="1">
        <v>369.21633711228003</v>
      </c>
      <c r="N23" s="1">
        <v>373.06732494399586</v>
      </c>
      <c r="O23" s="1"/>
    </row>
    <row r="24" spans="2:15" ht="12.75">
      <c r="B24" t="s">
        <v>30</v>
      </c>
      <c r="C24" s="1">
        <v>92.15838130813846</v>
      </c>
      <c r="D24" s="1">
        <v>97.192</v>
      </c>
      <c r="E24" s="1">
        <v>103.19399999999999</v>
      </c>
      <c r="F24" s="1">
        <v>104.93551</v>
      </c>
      <c r="G24" s="1">
        <v>107.57239000000001</v>
      </c>
      <c r="H24" s="1">
        <v>109.19514</v>
      </c>
      <c r="I24" s="1">
        <v>107.53876</v>
      </c>
      <c r="J24" s="1">
        <v>111.10418</v>
      </c>
      <c r="K24" s="1">
        <v>161.10106099999996</v>
      </c>
      <c r="L24" s="1">
        <v>167.03675</v>
      </c>
      <c r="M24" s="1">
        <v>160.5788110360414</v>
      </c>
      <c r="N24" s="1">
        <v>151.0754805507776</v>
      </c>
      <c r="O24" s="1"/>
    </row>
    <row r="25" spans="2:15" ht="12.75">
      <c r="B25" t="s">
        <v>124</v>
      </c>
      <c r="C25" s="1">
        <v>13.786</v>
      </c>
      <c r="D25" s="1">
        <v>14.89</v>
      </c>
      <c r="E25" s="1">
        <v>16.03507</v>
      </c>
      <c r="F25" s="1">
        <v>16.24907</v>
      </c>
      <c r="G25" s="1">
        <v>18.51448</v>
      </c>
      <c r="H25" s="1">
        <v>19.77427</v>
      </c>
      <c r="I25" s="1">
        <v>21.80715</v>
      </c>
      <c r="J25" s="1">
        <v>21.95917</v>
      </c>
      <c r="K25" s="1">
        <v>21.95917</v>
      </c>
      <c r="L25" s="1">
        <v>24.93306</v>
      </c>
      <c r="M25" s="1">
        <v>26.067572112782628</v>
      </c>
      <c r="N25" s="1">
        <v>29.514830428156145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422.96889211199993</v>
      </c>
      <c r="D27" s="4">
        <f t="shared" si="5"/>
        <v>451.6341101279999</v>
      </c>
      <c r="E27" s="4">
        <f t="shared" si="5"/>
        <v>472.15943559999994</v>
      </c>
      <c r="F27" s="4">
        <f t="shared" si="5"/>
        <v>524.6920562879999</v>
      </c>
      <c r="G27" s="4">
        <f t="shared" si="5"/>
        <v>597.67751168</v>
      </c>
      <c r="H27" s="4">
        <f t="shared" si="5"/>
        <v>642.7004667359998</v>
      </c>
      <c r="I27" s="4">
        <f t="shared" si="5"/>
        <v>543.458322016</v>
      </c>
      <c r="J27" s="4">
        <f t="shared" si="5"/>
        <v>432.22340978353816</v>
      </c>
      <c r="K27" s="4">
        <f t="shared" si="5"/>
        <v>229.69536848705968</v>
      </c>
      <c r="L27" s="4">
        <f t="shared" si="5"/>
        <v>368.2417532942891</v>
      </c>
      <c r="M27" s="4">
        <f t="shared" si="5"/>
        <v>336.92735673786706</v>
      </c>
      <c r="N27" s="4">
        <f t="shared" si="5"/>
        <v>321.4353857711308</v>
      </c>
      <c r="O27" s="1"/>
    </row>
    <row r="28" spans="2:15" ht="12.75">
      <c r="B28" t="s">
        <v>126</v>
      </c>
      <c r="C28" s="1">
        <v>422.96889211199993</v>
      </c>
      <c r="D28" s="1">
        <v>451.6341101279999</v>
      </c>
      <c r="E28" s="1">
        <v>464.67643559999993</v>
      </c>
      <c r="F28" s="1">
        <v>524.6920562879999</v>
      </c>
      <c r="G28" s="1">
        <v>590.5662616799999</v>
      </c>
      <c r="H28" s="1">
        <v>634.2266667359999</v>
      </c>
      <c r="I28" s="1">
        <v>525.598742016</v>
      </c>
      <c r="J28" s="1">
        <v>371.8746597835381</v>
      </c>
      <c r="K28" s="1">
        <v>269.21018852311613</v>
      </c>
      <c r="L28" s="1">
        <v>392.665013978602</v>
      </c>
      <c r="M28" s="1">
        <v>344.5960842594255</v>
      </c>
      <c r="N28" s="1">
        <v>318.93149524602086</v>
      </c>
      <c r="O28" s="1"/>
    </row>
    <row r="29" spans="2:15" ht="12.75">
      <c r="B29" t="s">
        <v>29</v>
      </c>
      <c r="C29" s="1">
        <v>0</v>
      </c>
      <c r="D29" s="1">
        <v>0</v>
      </c>
      <c r="E29" s="1">
        <v>7.483</v>
      </c>
      <c r="F29" s="1">
        <v>0</v>
      </c>
      <c r="G29" s="1">
        <v>0</v>
      </c>
      <c r="H29" s="1">
        <v>0</v>
      </c>
      <c r="I29" s="1">
        <v>9.460180000000001</v>
      </c>
      <c r="J29" s="1">
        <v>9.23259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7.11125</v>
      </c>
      <c r="H30" s="1">
        <v>8.473799999999999</v>
      </c>
      <c r="I30" s="1">
        <v>8.3994</v>
      </c>
      <c r="J30" s="1">
        <v>8.3994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42.71676</v>
      </c>
      <c r="M31" s="1"/>
      <c r="N31" s="1"/>
      <c r="O31" s="1"/>
    </row>
    <row r="32" spans="2:15" ht="12.75">
      <c r="B32" t="s">
        <v>151</v>
      </c>
      <c r="K32" s="1">
        <v>-55.71061673524309</v>
      </c>
      <c r="L32" s="1">
        <v>-24.423260684312936</v>
      </c>
      <c r="M32" s="1">
        <v>-32.91517107120319</v>
      </c>
      <c r="N32" s="1">
        <v>-17.649627190033698</v>
      </c>
      <c r="O32" s="1"/>
    </row>
    <row r="33" spans="2:15" ht="12.75">
      <c r="B33" t="s">
        <v>152</v>
      </c>
      <c r="K33" s="1">
        <v>16.19579669918665</v>
      </c>
      <c r="L33">
        <v>0</v>
      </c>
      <c r="M33" s="1">
        <v>25.246443549644788</v>
      </c>
      <c r="N33" s="1">
        <v>20.153517715143664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1126.8382684323892</v>
      </c>
      <c r="D38" s="8">
        <f t="shared" si="6"/>
        <v>1235.766629201721</v>
      </c>
      <c r="E38" s="8">
        <f t="shared" si="6"/>
        <v>1341.452925268819</v>
      </c>
      <c r="F38" s="8">
        <f t="shared" si="6"/>
        <v>1533.4487337376781</v>
      </c>
      <c r="G38" s="8">
        <f t="shared" si="6"/>
        <v>1721.7835874753218</v>
      </c>
      <c r="H38" s="8">
        <f t="shared" si="6"/>
        <v>1798.7571849192877</v>
      </c>
      <c r="I38" s="8">
        <f t="shared" si="6"/>
        <v>1562.27403666985</v>
      </c>
      <c r="J38" s="8">
        <f t="shared" si="6"/>
        <v>1356.574836732027</v>
      </c>
      <c r="K38" s="8">
        <f t="shared" si="6"/>
        <v>1431.156809292691</v>
      </c>
      <c r="L38" s="8">
        <f t="shared" si="6"/>
        <v>1616.4115333110838</v>
      </c>
      <c r="M38" s="8">
        <f t="shared" si="6"/>
        <v>1547.2701413392058</v>
      </c>
      <c r="N38" s="8">
        <f t="shared" si="6"/>
        <v>1465.6872074128237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44.79076660676255</v>
      </c>
      <c r="D40" s="1">
        <v>72.21604477537242</v>
      </c>
      <c r="E40" s="1">
        <v>65.55861337891054</v>
      </c>
      <c r="F40" s="1">
        <v>84.01594189230478</v>
      </c>
      <c r="G40" s="1">
        <v>154.78483473288645</v>
      </c>
      <c r="H40" s="1">
        <v>107.09577929346979</v>
      </c>
      <c r="I40" s="1">
        <v>-115.33116800575021</v>
      </c>
      <c r="J40" s="1">
        <v>-359.6447005829539</v>
      </c>
      <c r="K40" s="1">
        <v>-341.6085163522026</v>
      </c>
      <c r="L40" s="1">
        <v>96.84219532394879</v>
      </c>
      <c r="M40" s="1">
        <v>33.965189374423645</v>
      </c>
      <c r="N40" s="1">
        <v>26.19394700710283</v>
      </c>
      <c r="O40" s="1"/>
    </row>
    <row r="41" spans="2:15" ht="12.75">
      <c r="B41" t="s">
        <v>122</v>
      </c>
      <c r="C41" s="1">
        <v>14.096690817694455</v>
      </c>
      <c r="D41" s="1">
        <v>12.07687728329967</v>
      </c>
      <c r="E41" s="1">
        <v>44.79076660676255</v>
      </c>
      <c r="F41" s="1">
        <v>72.21604477537242</v>
      </c>
      <c r="G41" s="1">
        <v>65.55861337891054</v>
      </c>
      <c r="H41" s="1">
        <v>84.01594189230478</v>
      </c>
      <c r="I41" s="1">
        <v>154.78483473288645</v>
      </c>
      <c r="J41" s="1">
        <v>107.09577929346979</v>
      </c>
      <c r="K41" s="1">
        <v>105.769726086305</v>
      </c>
      <c r="L41" s="1">
        <v>0</v>
      </c>
      <c r="M41" s="1">
        <v>-23.451470337906866</v>
      </c>
      <c r="N41" s="1">
        <v>54.11040100181492</v>
      </c>
      <c r="O41" s="1"/>
    </row>
    <row r="42" spans="2:15" ht="12.75">
      <c r="B42" s="3" t="s">
        <v>20</v>
      </c>
      <c r="C42" s="4">
        <f>C38-C40+C41</f>
        <v>1096.144192643321</v>
      </c>
      <c r="D42" s="4">
        <f>D38-D40+D41</f>
        <v>1175.627461709648</v>
      </c>
      <c r="E42" s="4">
        <f>E38-E40+E41</f>
        <v>1320.685078496671</v>
      </c>
      <c r="F42" s="4">
        <f aca="true" t="shared" si="7" ref="F42:K42">F38-F40+F41</f>
        <v>1521.648836620746</v>
      </c>
      <c r="G42" s="4">
        <f t="shared" si="7"/>
        <v>1632.5573661213461</v>
      </c>
      <c r="H42" s="4">
        <f t="shared" si="7"/>
        <v>1775.6773475181226</v>
      </c>
      <c r="I42" s="4">
        <f t="shared" si="7"/>
        <v>1832.3900394084867</v>
      </c>
      <c r="J42" s="4">
        <f t="shared" si="7"/>
        <v>1823.3153166084508</v>
      </c>
      <c r="K42" s="4">
        <f t="shared" si="7"/>
        <v>1878.5350517311983</v>
      </c>
      <c r="L42" s="4">
        <f>L38-L40+L41</f>
        <v>1519.569337987135</v>
      </c>
      <c r="M42" s="4">
        <f>M38-M40+M41</f>
        <v>1489.8534816268752</v>
      </c>
      <c r="N42" s="4">
        <f>N38-N40+N41</f>
        <v>1493.6036614075356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66.13510788800005</v>
      </c>
      <c r="D44" s="4">
        <f aca="true" t="shared" si="8" ref="D44:K44">D45+D46+D47</f>
        <v>73.65188987200003</v>
      </c>
      <c r="E44" s="4">
        <f t="shared" si="8"/>
        <v>75.77890440000004</v>
      </c>
      <c r="F44" s="4">
        <f t="shared" si="8"/>
        <v>85.56618371200011</v>
      </c>
      <c r="G44" s="4">
        <f t="shared" si="8"/>
        <v>96.4029383200001</v>
      </c>
      <c r="H44" s="4">
        <f t="shared" si="8"/>
        <v>106.49038326400014</v>
      </c>
      <c r="I44" s="4">
        <f t="shared" si="8"/>
        <v>110.70462798400001</v>
      </c>
      <c r="J44" s="4">
        <f t="shared" si="8"/>
        <v>78.60461021646192</v>
      </c>
      <c r="K44" s="4">
        <f t="shared" si="8"/>
        <v>75.42858999999999</v>
      </c>
      <c r="L44" s="4">
        <f>L45+L46+L47</f>
        <v>119.74916000000007</v>
      </c>
      <c r="M44" s="4">
        <f>M45+M46+M47</f>
        <v>114.053633962</v>
      </c>
      <c r="N44" s="4">
        <f>N45+N46+N47</f>
        <v>109.852304378571</v>
      </c>
      <c r="O44" s="1"/>
    </row>
    <row r="45" spans="2:15" ht="12.75">
      <c r="B45" t="s">
        <v>50</v>
      </c>
      <c r="C45" s="1">
        <v>66.13510788800005</v>
      </c>
      <c r="D45" s="1">
        <v>73.65188987200003</v>
      </c>
      <c r="E45" s="1">
        <v>75.77890440000004</v>
      </c>
      <c r="F45" s="1">
        <v>85.56618371200011</v>
      </c>
      <c r="G45" s="1">
        <v>96.3088683200001</v>
      </c>
      <c r="H45" s="1">
        <v>103.63068326400014</v>
      </c>
      <c r="I45" s="1">
        <v>110.70462798400001</v>
      </c>
      <c r="J45" s="1">
        <v>78.33361021646192</v>
      </c>
      <c r="K45" s="1">
        <v>75.42858999999999</v>
      </c>
      <c r="L45" s="1">
        <v>119.74916000000007</v>
      </c>
      <c r="M45" s="1">
        <v>112.647577372</v>
      </c>
      <c r="N45" s="1">
        <v>109.852304378571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/>
      <c r="D47" s="11"/>
      <c r="E47" s="11"/>
      <c r="F47" s="11"/>
      <c r="G47" s="11">
        <v>0.09407</v>
      </c>
      <c r="H47" s="11">
        <v>2.8597</v>
      </c>
      <c r="I47" s="11"/>
      <c r="J47" s="11">
        <v>0.271</v>
      </c>
      <c r="M47" s="1">
        <v>1.40605659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196.4</v>
      </c>
      <c r="D51" s="1">
        <v>207.644</v>
      </c>
      <c r="E51" s="1">
        <v>226.57251</v>
      </c>
      <c r="F51" s="1">
        <v>262.91693</v>
      </c>
      <c r="G51" s="1">
        <v>303.01719</v>
      </c>
      <c r="H51" s="1">
        <v>329.15955</v>
      </c>
      <c r="I51" s="1">
        <v>350.9569</v>
      </c>
      <c r="J51" s="1">
        <v>345.29189</v>
      </c>
      <c r="K51" s="1">
        <v>497.66385</v>
      </c>
      <c r="L51" s="1">
        <v>483.56688</v>
      </c>
      <c r="M51" s="1">
        <v>485.93006736</v>
      </c>
      <c r="N51" s="1">
        <v>447.23729886000007</v>
      </c>
      <c r="O51" s="1"/>
    </row>
    <row r="52" spans="2:15" ht="12.75">
      <c r="B52" t="s">
        <v>57</v>
      </c>
      <c r="C52" s="1">
        <v>25.699</v>
      </c>
      <c r="D52" s="1">
        <v>23.417</v>
      </c>
      <c r="E52" s="1">
        <v>23.772</v>
      </c>
      <c r="F52" s="1">
        <v>35.388</v>
      </c>
      <c r="G52" s="1">
        <v>24.634</v>
      </c>
      <c r="H52" s="1">
        <v>34.943</v>
      </c>
      <c r="I52" s="1">
        <v>33.837</v>
      </c>
      <c r="J52" s="1">
        <v>35.104</v>
      </c>
      <c r="K52" s="1">
        <v>35.104</v>
      </c>
      <c r="L52" s="1">
        <v>42.869</v>
      </c>
      <c r="M52" s="1">
        <v>44.101</v>
      </c>
      <c r="N52" s="1">
        <v>41.996</v>
      </c>
      <c r="O52" s="1"/>
    </row>
    <row r="53" spans="2:15" ht="12.75">
      <c r="B53" t="s">
        <v>58</v>
      </c>
      <c r="C53" s="1">
        <v>92.962</v>
      </c>
      <c r="D53" s="1">
        <v>141.22899999999998</v>
      </c>
      <c r="E53" s="1">
        <v>167.15699999999998</v>
      </c>
      <c r="F53" s="1">
        <v>228.995</v>
      </c>
      <c r="G53" s="1">
        <v>257.341</v>
      </c>
      <c r="H53" s="1">
        <v>241.14</v>
      </c>
      <c r="I53" s="1">
        <v>134.539</v>
      </c>
      <c r="J53" s="1">
        <v>177.488</v>
      </c>
      <c r="K53" s="1">
        <v>177.488</v>
      </c>
      <c r="L53" s="1">
        <v>112.415</v>
      </c>
      <c r="M53" s="1">
        <v>86.664</v>
      </c>
      <c r="N53" s="1">
        <v>65.015</v>
      </c>
      <c r="O53" s="1"/>
    </row>
    <row r="54" spans="2:15" ht="12.75">
      <c r="B54" t="s">
        <v>70</v>
      </c>
      <c r="C54" s="1">
        <v>11.812627979999998</v>
      </c>
      <c r="D54" s="1">
        <v>12.468</v>
      </c>
      <c r="E54" s="1">
        <v>13.48076</v>
      </c>
      <c r="F54" s="1">
        <v>13.44399</v>
      </c>
      <c r="G54" s="1">
        <v>13.79181</v>
      </c>
      <c r="H54" s="1">
        <v>14.33475</v>
      </c>
      <c r="I54" s="1">
        <v>13.74348</v>
      </c>
      <c r="J54" s="1">
        <v>13.124</v>
      </c>
      <c r="K54" s="1">
        <v>13.124</v>
      </c>
      <c r="L54" s="1">
        <v>13.14218</v>
      </c>
      <c r="M54" s="1">
        <v>12.76215246</v>
      </c>
      <c r="N54" s="1">
        <v>18.37976914</v>
      </c>
      <c r="O54" s="1"/>
    </row>
    <row r="55" spans="2:15" ht="12.75">
      <c r="B55" t="s">
        <v>52</v>
      </c>
      <c r="C55" s="1">
        <v>20.884</v>
      </c>
      <c r="D55" s="1">
        <v>23.077</v>
      </c>
      <c r="E55" s="1">
        <v>10.188</v>
      </c>
      <c r="F55" s="1">
        <v>23.619</v>
      </c>
      <c r="G55" s="1">
        <v>23.329</v>
      </c>
      <c r="H55" s="1">
        <v>29.589</v>
      </c>
      <c r="I55" s="1">
        <v>24.299</v>
      </c>
      <c r="J55" s="1">
        <v>22.279</v>
      </c>
      <c r="K55" s="1">
        <v>22.279</v>
      </c>
      <c r="L55" s="1">
        <v>23.675</v>
      </c>
      <c r="M55" s="1">
        <v>20.566</v>
      </c>
      <c r="N55" s="1">
        <v>15.968</v>
      </c>
      <c r="O55" s="1"/>
    </row>
    <row r="56" spans="2:15" ht="12.75">
      <c r="B56" s="16" t="s">
        <v>72</v>
      </c>
      <c r="C56" s="1">
        <f aca="true" t="shared" si="9" ref="C56:K56">C19</f>
        <v>13.879167099999998</v>
      </c>
      <c r="D56" s="1">
        <f t="shared" si="9"/>
        <v>14.8</v>
      </c>
      <c r="E56" s="1">
        <f t="shared" si="9"/>
        <v>16.095</v>
      </c>
      <c r="F56" s="1">
        <f t="shared" si="9"/>
        <v>18.84694</v>
      </c>
      <c r="G56" s="1">
        <f t="shared" si="9"/>
        <v>20.85467</v>
      </c>
      <c r="H56" s="1">
        <f t="shared" si="9"/>
        <v>23.173209999999997</v>
      </c>
      <c r="I56" s="1">
        <f t="shared" si="9"/>
        <v>13.62425</v>
      </c>
      <c r="J56" s="1">
        <f t="shared" si="9"/>
        <v>9.73368</v>
      </c>
      <c r="K56" s="1">
        <f t="shared" si="9"/>
        <v>9.73368</v>
      </c>
      <c r="L56" s="1">
        <v>13.85058</v>
      </c>
      <c r="M56" s="1">
        <v>11.21754672</v>
      </c>
      <c r="N56" s="1">
        <v>5.19945591</v>
      </c>
      <c r="O56" s="1"/>
    </row>
    <row r="57" spans="2:15" ht="12.75">
      <c r="B57" s="16"/>
      <c r="L57" s="1"/>
      <c r="M57" s="1"/>
      <c r="N57" s="1"/>
      <c r="O57" s="1"/>
    </row>
    <row r="58" spans="2:17" ht="12.75">
      <c r="B58" s="3" t="s">
        <v>0</v>
      </c>
      <c r="C58" s="4">
        <v>101.033</v>
      </c>
      <c r="D58" s="4">
        <v>107.881</v>
      </c>
      <c r="E58" s="4">
        <v>110.99602</v>
      </c>
      <c r="F58" s="4">
        <v>125.3318</v>
      </c>
      <c r="G58" s="4">
        <v>141.06699</v>
      </c>
      <c r="H58" s="4">
        <v>151.49604</v>
      </c>
      <c r="I58" s="4">
        <v>125.6324</v>
      </c>
      <c r="J58" s="4">
        <v>88.88959</v>
      </c>
      <c r="K58" s="4">
        <v>213.18023</v>
      </c>
      <c r="L58" s="4">
        <v>267.77164</v>
      </c>
      <c r="M58" s="4">
        <v>261.88127699882534</v>
      </c>
      <c r="N58" s="4">
        <v>251.53741999461997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8873.405789356952</v>
      </c>
      <c r="D61" s="1">
        <v>9427.851600431213</v>
      </c>
      <c r="E61" s="1">
        <v>10130.41040555591</v>
      </c>
      <c r="F61" s="1">
        <v>11003.596722277598</v>
      </c>
      <c r="G61" s="1">
        <v>11872.208792475632</v>
      </c>
      <c r="H61" s="1">
        <v>12784.485542826063</v>
      </c>
      <c r="I61" s="1">
        <v>13261.708000000019</v>
      </c>
      <c r="J61" s="1">
        <v>12737.226</v>
      </c>
      <c r="K61" s="1">
        <v>12737.226</v>
      </c>
      <c r="L61" s="1">
        <v>12776.403</v>
      </c>
      <c r="M61" s="1">
        <v>12754.074</v>
      </c>
      <c r="N61" s="1">
        <v>12541.151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11051.403402392905</v>
      </c>
      <c r="D63" s="1">
        <f aca="true" t="shared" si="10" ref="D63:N63">D61/D62</f>
        <v>11264.831517959992</v>
      </c>
      <c r="E63" s="1">
        <f t="shared" si="10"/>
        <v>11637.695256454012</v>
      </c>
      <c r="F63" s="1">
        <f t="shared" si="10"/>
        <v>12121.768392725358</v>
      </c>
      <c r="G63" s="1">
        <f t="shared" si="10"/>
        <v>12558.983191313273</v>
      </c>
      <c r="H63" s="1">
        <f t="shared" si="10"/>
        <v>13090.363435857249</v>
      </c>
      <c r="I63" s="1">
        <f t="shared" si="10"/>
        <v>13261.708000000019</v>
      </c>
      <c r="J63" s="1">
        <f t="shared" si="10"/>
        <v>12724.987782167053</v>
      </c>
      <c r="K63" s="1">
        <f t="shared" si="10"/>
        <v>12724.987782167053</v>
      </c>
      <c r="L63" s="1">
        <f t="shared" si="10"/>
        <v>12756.542256395263</v>
      </c>
      <c r="M63" s="1">
        <f t="shared" si="10"/>
        <v>12858.304752856306</v>
      </c>
      <c r="N63" s="1">
        <f t="shared" si="10"/>
        <v>12642.081606301423</v>
      </c>
      <c r="O63" s="1"/>
    </row>
    <row r="64" spans="2:15" ht="12.75">
      <c r="B64" t="s">
        <v>131</v>
      </c>
      <c r="C64" s="1">
        <v>542275</v>
      </c>
      <c r="D64" s="1">
        <v>549690</v>
      </c>
      <c r="E64" s="1">
        <v>554784</v>
      </c>
      <c r="F64" s="1">
        <v>562309</v>
      </c>
      <c r="G64" s="1">
        <v>568091</v>
      </c>
      <c r="H64" s="1">
        <v>572824</v>
      </c>
      <c r="I64" s="1">
        <v>582138</v>
      </c>
      <c r="J64" s="1">
        <v>589235</v>
      </c>
      <c r="K64" s="1">
        <v>589235</v>
      </c>
      <c r="L64" s="1">
        <v>592250</v>
      </c>
      <c r="M64" s="1">
        <v>593121</v>
      </c>
      <c r="N64" s="1">
        <v>593861</v>
      </c>
      <c r="O64" s="1"/>
    </row>
    <row r="65" spans="2:15" ht="12.75">
      <c r="B65" t="s">
        <v>66</v>
      </c>
      <c r="C65" s="1">
        <v>570368.0284101311</v>
      </c>
      <c r="D65" s="1">
        <v>578730.5299199164</v>
      </c>
      <c r="E65" s="1">
        <v>584219.9793631987</v>
      </c>
      <c r="F65" s="1">
        <v>592543.0369480747</v>
      </c>
      <c r="G65" s="1">
        <v>597715.6763039886</v>
      </c>
      <c r="H65" s="1">
        <v>602669.1645829397</v>
      </c>
      <c r="I65" s="1">
        <v>612711.893659008</v>
      </c>
      <c r="J65" s="1">
        <v>619416.2904019394</v>
      </c>
      <c r="K65" s="1">
        <v>619416.2904019394</v>
      </c>
      <c r="L65" s="1"/>
      <c r="M65" s="1"/>
      <c r="N65" s="1"/>
      <c r="O65" s="1"/>
    </row>
    <row r="66" spans="2:15" ht="12.75">
      <c r="B66" t="s">
        <v>67</v>
      </c>
      <c r="C66" s="1">
        <v>538837.7675198626</v>
      </c>
      <c r="D66" s="1">
        <v>547106.4823784805</v>
      </c>
      <c r="E66" s="1">
        <v>552508.4883616974</v>
      </c>
      <c r="F66" s="1">
        <v>560302.1855896999</v>
      </c>
      <c r="G66" s="1">
        <v>565276.0205725712</v>
      </c>
      <c r="H66" s="1">
        <v>570319.5354218845</v>
      </c>
      <c r="I66" s="1">
        <v>580075.6587572636</v>
      </c>
      <c r="J66" s="1">
        <v>587943.3597644866</v>
      </c>
      <c r="K66" s="1">
        <v>587943.3597644866</v>
      </c>
      <c r="L66" s="1">
        <v>590968.3674237097</v>
      </c>
      <c r="M66" s="1">
        <v>591796.7939618179</v>
      </c>
      <c r="N66" s="1">
        <v>593475.043025926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0.12699050344163854</v>
      </c>
      <c r="D69" s="9">
        <f t="shared" si="11"/>
        <v>0.13107616470598657</v>
      </c>
      <c r="E69" s="9">
        <f t="shared" si="11"/>
        <v>0.132418418560132</v>
      </c>
      <c r="F69" s="9">
        <f t="shared" si="11"/>
        <v>0.13935886350988286</v>
      </c>
      <c r="G69" s="9">
        <f t="shared" si="11"/>
        <v>0.1450263904191572</v>
      </c>
      <c r="H69" s="9">
        <f t="shared" si="11"/>
        <v>0.14069844100442896</v>
      </c>
      <c r="I69" s="9">
        <f t="shared" si="11"/>
        <v>0.11780338073118846</v>
      </c>
      <c r="J69" s="9">
        <f t="shared" si="11"/>
        <v>0.10650473162147135</v>
      </c>
      <c r="K69" s="9">
        <f t="shared" si="11"/>
        <v>0.1123601645517392</v>
      </c>
      <c r="L69" s="14">
        <f t="shared" si="11"/>
        <v>0.1265153841273701</v>
      </c>
      <c r="M69" s="14">
        <f>M38/M61</f>
        <v>0.12131575693689763</v>
      </c>
      <c r="N69" s="14">
        <f>N38/N61</f>
        <v>0.11687023044478323</v>
      </c>
      <c r="O69" s="1"/>
    </row>
    <row r="70" spans="2:15" ht="12.75">
      <c r="B70" t="s">
        <v>134</v>
      </c>
      <c r="C70" s="9">
        <f aca="true" t="shared" si="12" ref="C70:L70">C42/C61</f>
        <v>0.12353139467126271</v>
      </c>
      <c r="D70" s="9">
        <f t="shared" si="12"/>
        <v>0.12469728115532461</v>
      </c>
      <c r="E70" s="9">
        <f t="shared" si="12"/>
        <v>0.1303683686667182</v>
      </c>
      <c r="F70" s="9">
        <f t="shared" si="12"/>
        <v>0.1382864962271886</v>
      </c>
      <c r="G70" s="9">
        <f t="shared" si="12"/>
        <v>0.13751083683400414</v>
      </c>
      <c r="H70" s="9">
        <f t="shared" si="12"/>
        <v>0.13889314056243218</v>
      </c>
      <c r="I70" s="9">
        <f t="shared" si="12"/>
        <v>0.13817149641724008</v>
      </c>
      <c r="J70" s="9">
        <f t="shared" si="12"/>
        <v>0.14314854086819614</v>
      </c>
      <c r="K70" s="9">
        <f t="shared" si="12"/>
        <v>0.14748384394931818</v>
      </c>
      <c r="L70" s="14">
        <f t="shared" si="12"/>
        <v>0.11893561419337939</v>
      </c>
      <c r="M70" s="14">
        <f>M42/M61</f>
        <v>0.11681392797523954</v>
      </c>
      <c r="N70" s="14">
        <f>N42/N61</f>
        <v>0.11909621863316498</v>
      </c>
      <c r="O70" s="1"/>
    </row>
    <row r="71" spans="2:15" ht="12.75">
      <c r="B71" t="s">
        <v>8</v>
      </c>
      <c r="C71" s="1">
        <f aca="true" t="shared" si="13" ref="C71:L71">C38/C62</f>
        <v>1403.423281806512</v>
      </c>
      <c r="D71" s="1">
        <f t="shared" si="13"/>
        <v>1476.5509114333129</v>
      </c>
      <c r="E71" s="1">
        <f t="shared" si="13"/>
        <v>1541.04520154439</v>
      </c>
      <c r="F71" s="1">
        <f t="shared" si="13"/>
        <v>1689.2758669402253</v>
      </c>
      <c r="G71" s="1">
        <f t="shared" si="13"/>
        <v>1821.3839995710314</v>
      </c>
      <c r="H71" s="1">
        <f t="shared" si="13"/>
        <v>1841.793727606495</v>
      </c>
      <c r="I71" s="1">
        <f t="shared" si="13"/>
        <v>1562.27403666985</v>
      </c>
      <c r="J71" s="1">
        <f t="shared" si="13"/>
        <v>1355.2714086262038</v>
      </c>
      <c r="K71" s="1">
        <f t="shared" si="13"/>
        <v>1429.7817211231609</v>
      </c>
      <c r="L71" s="10">
        <f t="shared" si="13"/>
        <v>1613.8988437048754</v>
      </c>
      <c r="M71" s="10">
        <f>M38/M62</f>
        <v>1559.9149740180712</v>
      </c>
      <c r="N71" s="10">
        <f>N38/N62</f>
        <v>1477.4829906302027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1975.6336475825753</v>
      </c>
      <c r="D73" s="1">
        <f t="shared" si="14"/>
        <v>2135.3057516642916</v>
      </c>
      <c r="E73" s="1">
        <f t="shared" si="14"/>
        <v>2296.1435292421975</v>
      </c>
      <c r="F73" s="1">
        <f t="shared" si="14"/>
        <v>2587.911152640979</v>
      </c>
      <c r="G73" s="1">
        <f t="shared" si="14"/>
        <v>2880.606374793574</v>
      </c>
      <c r="H73" s="1">
        <f t="shared" si="14"/>
        <v>2984.651099851885</v>
      </c>
      <c r="I73" s="1">
        <f t="shared" si="14"/>
        <v>2549.769398697687</v>
      </c>
      <c r="J73" s="1">
        <f t="shared" si="14"/>
        <v>2190.085823948455</v>
      </c>
      <c r="K73" s="1">
        <f t="shared" si="14"/>
        <v>2310.492687178138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2091.238469825432</v>
      </c>
      <c r="D74" s="10">
        <f t="shared" si="15"/>
        <v>2258.73147002275</v>
      </c>
      <c r="E74" s="10">
        <f t="shared" si="15"/>
        <v>2427.9317938562463</v>
      </c>
      <c r="F74" s="10">
        <f t="shared" si="15"/>
        <v>2736.824472893628</v>
      </c>
      <c r="G74" s="10">
        <f t="shared" si="15"/>
        <v>3045.916551937437</v>
      </c>
      <c r="H74" s="10">
        <f t="shared" si="15"/>
        <v>3153.9462936136083</v>
      </c>
      <c r="I74" s="10">
        <f t="shared" si="15"/>
        <v>2693.224604557306</v>
      </c>
      <c r="J74" s="10">
        <f t="shared" si="15"/>
        <v>2307.322319747658</v>
      </c>
      <c r="K74" s="10">
        <f t="shared" si="15"/>
        <v>2434.1746284301466</v>
      </c>
      <c r="L74" s="10">
        <f t="shared" si="15"/>
        <v>2735.191293499736</v>
      </c>
      <c r="M74" s="10">
        <f>M38*1000000/M66</f>
        <v>2614.5294417377904</v>
      </c>
      <c r="N74" s="10">
        <f>N38*1000000/N66</f>
        <v>2469.669490969303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2460.5574153910343</v>
      </c>
      <c r="D76" s="1">
        <f aca="true" t="shared" si="16" ref="D76:K76">D71*1000000/D65</f>
        <v>2551.3617047948637</v>
      </c>
      <c r="E76" s="1">
        <f t="shared" si="16"/>
        <v>2637.782438088018</v>
      </c>
      <c r="F76" s="1">
        <f t="shared" si="16"/>
        <v>2850.891431685592</v>
      </c>
      <c r="G76" s="1">
        <f t="shared" si="16"/>
        <v>3047.2414758027944</v>
      </c>
      <c r="H76" s="1">
        <f t="shared" si="16"/>
        <v>3056.060996386063</v>
      </c>
      <c r="I76" s="1">
        <f t="shared" si="16"/>
        <v>2549.769398697687</v>
      </c>
      <c r="J76" s="1">
        <f t="shared" si="16"/>
        <v>2187.981539437343</v>
      </c>
      <c r="K76" s="1">
        <f t="shared" si="16"/>
        <v>2308.272713001098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2604.537703929187</v>
      </c>
      <c r="D77" s="1">
        <f aca="true" t="shared" si="17" ref="D77:L77">D71*1000000/D66</f>
        <v>2698.836440420488</v>
      </c>
      <c r="E77" s="1">
        <f t="shared" si="17"/>
        <v>2789.1792325470137</v>
      </c>
      <c r="F77" s="1">
        <f t="shared" si="17"/>
        <v>3014.9371363995615</v>
      </c>
      <c r="G77" s="1">
        <f t="shared" si="17"/>
        <v>3222.1143888717256</v>
      </c>
      <c r="H77" s="1">
        <f t="shared" si="17"/>
        <v>3229.4066978506326</v>
      </c>
      <c r="I77" s="1">
        <f t="shared" si="17"/>
        <v>2693.224604557306</v>
      </c>
      <c r="J77" s="1">
        <f t="shared" si="17"/>
        <v>2305.1053917321</v>
      </c>
      <c r="K77" s="1">
        <f t="shared" si="17"/>
        <v>2431.8358178173676</v>
      </c>
      <c r="L77" s="10">
        <f t="shared" si="17"/>
        <v>2730.9394760680143</v>
      </c>
      <c r="M77" s="10">
        <f>M71*1000000/M66</f>
        <v>2635.896290642486</v>
      </c>
      <c r="N77" s="10">
        <f>N71*1000000/N66</f>
        <v>2489.545277417266</v>
      </c>
      <c r="O77" s="1"/>
    </row>
    <row r="78" spans="2:15" ht="12.75">
      <c r="B78" t="s">
        <v>78</v>
      </c>
      <c r="C78" s="1">
        <f aca="true" t="shared" si="18" ref="C78:L78">C42/C62</f>
        <v>1365.1952753723335</v>
      </c>
      <c r="D78" s="1">
        <f t="shared" si="18"/>
        <v>1404.6938629624194</v>
      </c>
      <c r="E78" s="1">
        <f t="shared" si="18"/>
        <v>1517.1873456243143</v>
      </c>
      <c r="F78" s="1">
        <f t="shared" si="18"/>
        <v>1676.2768791074693</v>
      </c>
      <c r="G78" s="1">
        <f t="shared" si="18"/>
        <v>1726.9962884216802</v>
      </c>
      <c r="H78" s="1">
        <f t="shared" si="18"/>
        <v>1818.1616887098437</v>
      </c>
      <c r="I78" s="1">
        <f t="shared" si="18"/>
        <v>1832.3900394084867</v>
      </c>
      <c r="J78" s="1">
        <f t="shared" si="18"/>
        <v>1821.5634335828372</v>
      </c>
      <c r="K78" s="1">
        <f t="shared" si="18"/>
        <v>1876.7301123221062</v>
      </c>
      <c r="L78" s="10">
        <f t="shared" si="18"/>
        <v>1517.2071882481684</v>
      </c>
      <c r="M78" s="10">
        <f>M42/M62</f>
        <v>1502.0290852838368</v>
      </c>
      <c r="N78" s="10">
        <f>N42/N62</f>
        <v>1505.6241149623877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2393.5340120268293</v>
      </c>
      <c r="D80" s="1">
        <f aca="true" t="shared" si="19" ref="D80:K80">D78*1000000/D65</f>
        <v>2427.1984807105273</v>
      </c>
      <c r="E80" s="1">
        <f t="shared" si="19"/>
        <v>2596.9453274741686</v>
      </c>
      <c r="F80" s="1">
        <f t="shared" si="19"/>
        <v>2828.9538051805066</v>
      </c>
      <c r="G80" s="1">
        <f t="shared" si="19"/>
        <v>2889.327412492621</v>
      </c>
      <c r="H80" s="1">
        <f t="shared" si="19"/>
        <v>3016.8487049906585</v>
      </c>
      <c r="I80" s="1">
        <f t="shared" si="19"/>
        <v>2990.6226048033354</v>
      </c>
      <c r="J80" s="1">
        <f t="shared" si="19"/>
        <v>2940.774180157296</v>
      </c>
      <c r="K80" s="1">
        <f t="shared" si="19"/>
        <v>3029.836543537296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2533.592405105512</v>
      </c>
      <c r="D81" s="1">
        <f aca="true" t="shared" si="20" ref="D81:L81">D78*1000000/D66</f>
        <v>2567.4962885756345</v>
      </c>
      <c r="E81" s="1">
        <f t="shared" si="20"/>
        <v>2745.9982562857817</v>
      </c>
      <c r="F81" s="1">
        <f t="shared" si="20"/>
        <v>2991.7371772220417</v>
      </c>
      <c r="G81" s="1">
        <f t="shared" si="20"/>
        <v>3055.138066306786</v>
      </c>
      <c r="H81" s="1">
        <f t="shared" si="20"/>
        <v>3187.9702093053647</v>
      </c>
      <c r="I81" s="1">
        <f t="shared" si="20"/>
        <v>3158.8811075681806</v>
      </c>
      <c r="J81" s="1">
        <f t="shared" si="20"/>
        <v>3098.1954355475737</v>
      </c>
      <c r="K81" s="1">
        <f t="shared" si="20"/>
        <v>3192.0253561055115</v>
      </c>
      <c r="L81" s="10">
        <f t="shared" si="20"/>
        <v>2567.3238567105377</v>
      </c>
      <c r="M81" s="10">
        <f>M78*1000000/M66</f>
        <v>2538.0824982650147</v>
      </c>
      <c r="N81" s="10">
        <f>N78*1000000/N66</f>
        <v>2536.962813610032</v>
      </c>
      <c r="O81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1403.7600000000002</v>
      </c>
      <c r="O85" s="4">
        <f>SUM(O86:O90)</f>
        <v>1512.02</v>
      </c>
      <c r="P85" s="4">
        <f>SUM(P86:P90)</f>
        <v>1478.5</v>
      </c>
      <c r="Q85" s="4">
        <f>SUM(Q86:Q90)</f>
        <v>1548.5800000000002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469.29</v>
      </c>
      <c r="O86" s="1">
        <v>461.85</v>
      </c>
      <c r="P86" s="1">
        <v>444.06</v>
      </c>
      <c r="Q86" s="1">
        <v>437.36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346.89</v>
      </c>
      <c r="O87" s="1">
        <v>398.41</v>
      </c>
      <c r="P87" s="1">
        <v>402.54</v>
      </c>
      <c r="Q87" s="1">
        <v>436.58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176.01</v>
      </c>
      <c r="O88" s="1">
        <v>197.14</v>
      </c>
      <c r="P88" s="1">
        <v>200.15</v>
      </c>
      <c r="Q88" s="1">
        <v>192.56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440.93</v>
      </c>
      <c r="O89" s="1">
        <v>471.03</v>
      </c>
      <c r="P89" s="1">
        <v>445.48</v>
      </c>
      <c r="Q89" s="1">
        <v>468.7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-29.36</v>
      </c>
      <c r="O90" s="1">
        <v>-16.41</v>
      </c>
      <c r="P90" s="1">
        <v>-13.73</v>
      </c>
      <c r="Q90" s="1">
        <v>13.38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35.519999999999996</v>
      </c>
      <c r="N92" s="4">
        <f>SUM(N93:N97)</f>
        <v>33.47</v>
      </c>
      <c r="O92" s="4">
        <f>SUM(O93:O97)</f>
        <v>-19.160000000000004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-17.13</v>
      </c>
      <c r="N93" s="1">
        <v>29.66</v>
      </c>
      <c r="O93" s="1">
        <v>-45.24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-32.64</v>
      </c>
      <c r="N94" s="1">
        <v>-3.94</v>
      </c>
      <c r="O94" s="1">
        <v>19.06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59.08</v>
      </c>
      <c r="N95" s="1">
        <v>-12.17</v>
      </c>
      <c r="O95" s="1">
        <v>-46.33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25.24</v>
      </c>
      <c r="N96" s="1">
        <v>19.92</v>
      </c>
      <c r="O96" s="1">
        <v>53.35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0.97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15.27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6">
      <pane xSplit="14160" ySplit="3860" topLeftCell="M84" activePane="bottomRight" state="split"/>
      <selection pane="topLeft" activeCell="N100" sqref="N100"/>
      <selection pane="topRight" activeCell="P8" sqref="P8:Q8"/>
      <selection pane="bottomLeft" activeCell="A47" sqref="A47:IV47"/>
      <selection pane="bottomRight" activeCell="N96" sqref="N96:O96"/>
    </sheetView>
  </sheetViews>
  <sheetFormatPr defaultColWidth="11.00390625" defaultRowHeight="12.75"/>
  <cols>
    <col min="1" max="1" width="4.375" style="0" customWidth="1"/>
    <col min="2" max="2" width="56.75390625" style="0" customWidth="1"/>
    <col min="3" max="3" width="9.375" style="0" customWidth="1"/>
    <col min="4" max="4" width="9.125" style="0" customWidth="1"/>
    <col min="5" max="6" width="8.875" style="0" customWidth="1"/>
    <col min="7" max="7" width="9.25390625" style="0" customWidth="1"/>
    <col min="8" max="8" width="9.125" style="0" customWidth="1"/>
    <col min="9" max="9" width="9.25390625" style="0" customWidth="1"/>
    <col min="10" max="11" width="9.125" style="0" customWidth="1"/>
  </cols>
  <sheetData>
    <row r="4" ht="12.75">
      <c r="B4" s="7" t="s">
        <v>87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5" ht="12.75">
      <c r="B9" s="3" t="s">
        <v>132</v>
      </c>
      <c r="C9" s="4">
        <f>C10+C17</f>
        <v>206.05566733053428</v>
      </c>
      <c r="D9" s="4">
        <f aca="true" t="shared" si="1" ref="D9:L9">D10+D17</f>
        <v>234.88508414888773</v>
      </c>
      <c r="E9" s="4">
        <f t="shared" si="1"/>
        <v>280.9454697959728</v>
      </c>
      <c r="F9" s="4">
        <f t="shared" si="1"/>
        <v>326.2974805576592</v>
      </c>
      <c r="G9" s="4">
        <f t="shared" si="1"/>
        <v>382.67910718439487</v>
      </c>
      <c r="H9" s="4">
        <f t="shared" si="1"/>
        <v>393.2416439265408</v>
      </c>
      <c r="I9" s="4">
        <f t="shared" si="1"/>
        <v>366.9266940737963</v>
      </c>
      <c r="J9" s="4">
        <f t="shared" si="1"/>
        <v>303.6459453203238</v>
      </c>
      <c r="K9" s="4">
        <f t="shared" si="1"/>
        <v>384.41798532032374</v>
      </c>
      <c r="L9" s="4">
        <f t="shared" si="1"/>
        <v>363.43581052377624</v>
      </c>
      <c r="M9" s="4">
        <f>M10+M17</f>
        <v>358.11065301347236</v>
      </c>
      <c r="N9" s="4">
        <f>N10+N17</f>
        <v>318.6785099216766</v>
      </c>
      <c r="O9" s="4">
        <f>O10+O17</f>
        <v>0</v>
      </c>
    </row>
    <row r="10" spans="2:15" ht="12.75">
      <c r="B10" s="5" t="s">
        <v>119</v>
      </c>
      <c r="C10" s="6">
        <f>SUM(C11:C16)</f>
        <v>87.146030702335</v>
      </c>
      <c r="D10" s="6">
        <f aca="true" t="shared" si="2" ref="D10:J10">SUM(D11:D16)</f>
        <v>104.09008414888771</v>
      </c>
      <c r="E10" s="6">
        <f t="shared" si="2"/>
        <v>135.1910697959728</v>
      </c>
      <c r="F10" s="6">
        <f t="shared" si="2"/>
        <v>163.99233055765916</v>
      </c>
      <c r="G10" s="6">
        <f t="shared" si="2"/>
        <v>189.58680718439487</v>
      </c>
      <c r="H10" s="6">
        <f t="shared" si="2"/>
        <v>188.4407039265408</v>
      </c>
      <c r="I10" s="6">
        <f t="shared" si="2"/>
        <v>145.39793407379628</v>
      </c>
      <c r="J10" s="6">
        <f t="shared" si="2"/>
        <v>104.68840532032377</v>
      </c>
      <c r="K10" s="6">
        <f>J10</f>
        <v>104.68840532032377</v>
      </c>
      <c r="L10" s="6">
        <f>SUM(L11:L16)</f>
        <v>93.40126052377629</v>
      </c>
      <c r="M10" s="6">
        <f>SUM(M11:M16)</f>
        <v>86.65513135347236</v>
      </c>
      <c r="N10" s="6">
        <f>SUM(N11:N16)</f>
        <v>66.64448622167663</v>
      </c>
      <c r="O10" s="6">
        <f>SUM(O11:O16)</f>
        <v>0</v>
      </c>
    </row>
    <row r="11" spans="2:15" ht="12.75">
      <c r="B11" t="s">
        <v>120</v>
      </c>
      <c r="C11" s="1">
        <v>3.5382754527041005</v>
      </c>
      <c r="D11" s="1">
        <v>3.778</v>
      </c>
      <c r="E11" s="1">
        <v>3.887</v>
      </c>
      <c r="F11" s="1">
        <v>4.38938</v>
      </c>
      <c r="G11" s="1">
        <v>4.94046</v>
      </c>
      <c r="H11" s="1">
        <v>5.30571</v>
      </c>
      <c r="I11" s="1">
        <v>4.3969700000000005</v>
      </c>
      <c r="J11" s="1">
        <v>3.11074</v>
      </c>
      <c r="K11" s="1">
        <v>3.11074</v>
      </c>
      <c r="L11" s="1">
        <v>4.93855</v>
      </c>
      <c r="M11" s="1">
        <v>4.645679676</v>
      </c>
      <c r="N11" s="1">
        <v>4.455204687</v>
      </c>
      <c r="O11" s="1"/>
    </row>
    <row r="12" spans="2:15" ht="12.75">
      <c r="B12" t="s">
        <v>28</v>
      </c>
      <c r="C12" s="1">
        <v>9.549</v>
      </c>
      <c r="D12" s="1">
        <v>9.554</v>
      </c>
      <c r="E12" s="1">
        <v>11.688</v>
      </c>
      <c r="F12" s="1">
        <v>13.13</v>
      </c>
      <c r="G12" s="1">
        <v>16.677</v>
      </c>
      <c r="H12" s="1">
        <v>21.295</v>
      </c>
      <c r="I12" s="1">
        <v>24.992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</row>
    <row r="13" spans="2:15" ht="12.75">
      <c r="B13" t="s">
        <v>81</v>
      </c>
      <c r="C13" s="1">
        <v>14.35760285683616</v>
      </c>
      <c r="D13" s="1">
        <v>16.988573989731677</v>
      </c>
      <c r="E13" s="1">
        <v>19.0327058529827</v>
      </c>
      <c r="F13" s="1">
        <v>22.6214618501811</v>
      </c>
      <c r="G13" s="1">
        <v>25.24243883913054</v>
      </c>
      <c r="H13" s="1">
        <v>26.740451839863006</v>
      </c>
      <c r="I13" s="1">
        <v>26.872667770750528</v>
      </c>
      <c r="J13" s="1">
        <v>24.848159040020125</v>
      </c>
      <c r="K13" s="1">
        <v>24.848159040020125</v>
      </c>
      <c r="L13" s="1">
        <v>21.706833692603194</v>
      </c>
      <c r="M13" s="1">
        <v>19.308888570676242</v>
      </c>
      <c r="N13" s="1">
        <v>20.68526939854084</v>
      </c>
      <c r="O13" s="1"/>
    </row>
    <row r="14" spans="2:15" ht="12.75">
      <c r="B14" t="s">
        <v>17</v>
      </c>
      <c r="C14" s="1">
        <v>50.24756333682136</v>
      </c>
      <c r="D14" s="1">
        <v>64.32103122490561</v>
      </c>
      <c r="E14" s="1">
        <v>90.309</v>
      </c>
      <c r="F14" s="1">
        <v>112.304</v>
      </c>
      <c r="G14" s="1">
        <v>128.36</v>
      </c>
      <c r="H14" s="1">
        <v>120.244</v>
      </c>
      <c r="I14" s="1">
        <v>74.783</v>
      </c>
      <c r="J14" s="1">
        <v>58.516</v>
      </c>
      <c r="K14" s="1">
        <v>58.516</v>
      </c>
      <c r="L14" s="1">
        <v>54.014</v>
      </c>
      <c r="M14" s="1">
        <v>54.285</v>
      </c>
      <c r="N14" s="1">
        <v>35.56</v>
      </c>
      <c r="O14" s="1"/>
    </row>
    <row r="15" spans="2:15" ht="12.75">
      <c r="B15" t="s">
        <v>51</v>
      </c>
      <c r="C15" s="1">
        <v>9.45358905597338</v>
      </c>
      <c r="D15" s="1">
        <v>9.448478934250424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</v>
      </c>
      <c r="K15" s="1">
        <v>18.21350628030365</v>
      </c>
      <c r="L15" s="1">
        <v>12.741876831173087</v>
      </c>
      <c r="M15" s="1">
        <v>8.415563106796117</v>
      </c>
      <c r="N15" s="1">
        <v>5.944012136135784</v>
      </c>
      <c r="O15" s="1"/>
    </row>
    <row r="16" spans="2:15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22</v>
      </c>
      <c r="C17" s="6">
        <f>C18+C19+C20</f>
        <v>118.90963662819928</v>
      </c>
      <c r="D17" s="6">
        <f aca="true" t="shared" si="3" ref="D17:O17">D18+D19+D20</f>
        <v>130.79500000000002</v>
      </c>
      <c r="E17" s="6">
        <f t="shared" si="3"/>
        <v>145.7544</v>
      </c>
      <c r="F17" s="6">
        <f t="shared" si="3"/>
        <v>162.30515000000003</v>
      </c>
      <c r="G17" s="6">
        <f t="shared" si="3"/>
        <v>193.09230000000002</v>
      </c>
      <c r="H17" s="6">
        <f t="shared" si="3"/>
        <v>204.80094</v>
      </c>
      <c r="I17" s="6">
        <f t="shared" si="3"/>
        <v>221.52876</v>
      </c>
      <c r="J17" s="6">
        <f t="shared" si="3"/>
        <v>198.95754</v>
      </c>
      <c r="K17" s="6">
        <f t="shared" si="3"/>
        <v>279.72958</v>
      </c>
      <c r="L17" s="6">
        <f t="shared" si="3"/>
        <v>270.03454999999997</v>
      </c>
      <c r="M17" s="6">
        <f t="shared" si="3"/>
        <v>271.45552166</v>
      </c>
      <c r="N17" s="6">
        <f t="shared" si="3"/>
        <v>252.03402369999998</v>
      </c>
      <c r="O17" s="6">
        <f t="shared" si="3"/>
        <v>0</v>
      </c>
    </row>
    <row r="18" spans="2:15" ht="12.75">
      <c r="B18" t="s">
        <v>145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185.59533</v>
      </c>
      <c r="I18" s="1">
        <v>206.72028</v>
      </c>
      <c r="J18" s="1">
        <v>186.52083</v>
      </c>
      <c r="K18" s="1">
        <v>267.29287</v>
      </c>
      <c r="L18" s="1">
        <v>259.09546</v>
      </c>
      <c r="M18" s="1">
        <v>262.10677229</v>
      </c>
      <c r="N18" s="1">
        <v>243.81044615</v>
      </c>
      <c r="O18" s="1"/>
    </row>
    <row r="19" spans="2:15" ht="12.75">
      <c r="B19" t="s">
        <v>71</v>
      </c>
      <c r="C19" s="1">
        <v>7.0033764099999996</v>
      </c>
      <c r="D19" s="1">
        <v>7.777</v>
      </c>
      <c r="E19" s="1">
        <v>8.125</v>
      </c>
      <c r="F19" s="1">
        <v>9.29899</v>
      </c>
      <c r="G19" s="1">
        <v>10.54085</v>
      </c>
      <c r="H19" s="1">
        <v>11.638110000000001</v>
      </c>
      <c r="I19" s="1">
        <v>7.05177</v>
      </c>
      <c r="J19" s="1">
        <v>5.00045</v>
      </c>
      <c r="K19" s="1">
        <v>5.00045</v>
      </c>
      <c r="L19" s="1">
        <v>4.14286</v>
      </c>
      <c r="M19" s="1">
        <v>2.8967444500000004</v>
      </c>
      <c r="N19" s="1">
        <v>2.19871561</v>
      </c>
      <c r="O19" s="1"/>
    </row>
    <row r="20" spans="2:15" ht="12.75">
      <c r="B20" t="s">
        <v>23</v>
      </c>
      <c r="C20" s="1">
        <v>6.0253488299999995</v>
      </c>
      <c r="D20" s="1">
        <v>7.949</v>
      </c>
      <c r="E20" s="1">
        <v>7.6694</v>
      </c>
      <c r="F20" s="1">
        <v>7.37896</v>
      </c>
      <c r="G20" s="1">
        <v>7.49838</v>
      </c>
      <c r="H20" s="1">
        <v>7.5675</v>
      </c>
      <c r="I20" s="1">
        <v>7.75671</v>
      </c>
      <c r="J20" s="1">
        <v>7.43626</v>
      </c>
      <c r="K20" s="1">
        <v>7.43626</v>
      </c>
      <c r="L20" s="1">
        <v>6.7962299999999995</v>
      </c>
      <c r="M20" s="1">
        <v>6.45200492</v>
      </c>
      <c r="N20" s="1">
        <v>6.024861940000001</v>
      </c>
      <c r="O20" s="1"/>
    </row>
    <row r="21" spans="13:15" ht="12.75">
      <c r="M21" s="1"/>
      <c r="N21" s="1"/>
      <c r="O21" s="1"/>
    </row>
    <row r="22" spans="2:15" ht="12.75">
      <c r="B22" s="3" t="s">
        <v>24</v>
      </c>
      <c r="C22" s="4">
        <f>C23+C24+C25</f>
        <v>146.83249062862657</v>
      </c>
      <c r="D22" s="4">
        <f aca="true" t="shared" si="4" ref="D22:K22">D23+D24+D25</f>
        <v>160.752</v>
      </c>
      <c r="E22" s="4">
        <f t="shared" si="4"/>
        <v>177.17531</v>
      </c>
      <c r="F22" s="4">
        <f t="shared" si="4"/>
        <v>189.86899</v>
      </c>
      <c r="G22" s="4">
        <f t="shared" si="4"/>
        <v>207.73303</v>
      </c>
      <c r="H22" s="4">
        <f t="shared" si="4"/>
        <v>213.10844000000003</v>
      </c>
      <c r="I22" s="4">
        <f t="shared" si="4"/>
        <v>193.70942999999997</v>
      </c>
      <c r="J22" s="4">
        <f t="shared" si="4"/>
        <v>153.94813000000002</v>
      </c>
      <c r="K22" s="4">
        <f t="shared" si="4"/>
        <v>217.2635855714286</v>
      </c>
      <c r="L22" s="4">
        <f>L23+L24+L25</f>
        <v>279.69730999999996</v>
      </c>
      <c r="M22" s="4">
        <f>M23+M24+M25</f>
        <v>279.6884990715964</v>
      </c>
      <c r="N22" s="4">
        <f>N23+N24+N25</f>
        <v>285.33034726514506</v>
      </c>
      <c r="O22" s="1"/>
    </row>
    <row r="23" spans="2:15" ht="12.75">
      <c r="B23" t="s">
        <v>25</v>
      </c>
      <c r="C23" s="1">
        <v>93.81976819664045</v>
      </c>
      <c r="D23" s="1">
        <v>105.064</v>
      </c>
      <c r="E23" s="1">
        <v>118.053</v>
      </c>
      <c r="F23" s="1">
        <v>131.54273999999998</v>
      </c>
      <c r="G23" s="1">
        <v>146.28122</v>
      </c>
      <c r="H23" s="1">
        <v>149.55154000000002</v>
      </c>
      <c r="I23" s="1">
        <v>129.53647999999998</v>
      </c>
      <c r="J23" s="1">
        <v>89.47486</v>
      </c>
      <c r="K23" s="1">
        <v>127.82122857142858</v>
      </c>
      <c r="L23" s="1">
        <v>187.28759</v>
      </c>
      <c r="M23" s="1">
        <v>191.89575476689188</v>
      </c>
      <c r="N23" s="1">
        <v>199.36980214662543</v>
      </c>
      <c r="O23" s="1"/>
    </row>
    <row r="24" spans="2:15" ht="12.75">
      <c r="B24" t="s">
        <v>30</v>
      </c>
      <c r="C24" s="1">
        <v>48.09872243198613</v>
      </c>
      <c r="D24" s="1">
        <v>50.459</v>
      </c>
      <c r="E24" s="1">
        <v>53.41845</v>
      </c>
      <c r="F24" s="1">
        <v>52.46448</v>
      </c>
      <c r="G24" s="1">
        <v>54.84067</v>
      </c>
      <c r="H24" s="1">
        <v>56.076080000000005</v>
      </c>
      <c r="I24" s="1">
        <v>55.735659999999996</v>
      </c>
      <c r="J24" s="1">
        <v>55.48686000000001</v>
      </c>
      <c r="K24" s="1">
        <v>80.455947</v>
      </c>
      <c r="L24" s="1">
        <v>82.73992999999999</v>
      </c>
      <c r="M24" s="1">
        <v>78.26940339096186</v>
      </c>
      <c r="N24" s="1">
        <v>75.94252298444862</v>
      </c>
      <c r="O24" s="1"/>
    </row>
    <row r="25" spans="2:15" ht="12.75">
      <c r="B25" t="s">
        <v>124</v>
      </c>
      <c r="C25" s="1">
        <v>4.914</v>
      </c>
      <c r="D25" s="1">
        <v>5.229</v>
      </c>
      <c r="E25" s="1">
        <v>5.70386</v>
      </c>
      <c r="F25" s="1">
        <v>5.86177</v>
      </c>
      <c r="G25" s="1">
        <v>6.61114</v>
      </c>
      <c r="H25" s="1">
        <v>7.48082</v>
      </c>
      <c r="I25" s="1">
        <v>8.43729</v>
      </c>
      <c r="J25" s="1">
        <v>8.98641</v>
      </c>
      <c r="K25" s="1">
        <v>8.98641</v>
      </c>
      <c r="L25" s="1">
        <v>9.66979</v>
      </c>
      <c r="M25" s="1">
        <v>9.523340913742663</v>
      </c>
      <c r="N25" s="1">
        <v>10.018022134071044</v>
      </c>
      <c r="O25" s="1"/>
    </row>
    <row r="26" spans="13:15" ht="12.75">
      <c r="M26" s="1"/>
      <c r="N26" s="1"/>
      <c r="O26" s="1"/>
    </row>
    <row r="27" spans="2:15" ht="12.75">
      <c r="B27" s="3" t="s">
        <v>125</v>
      </c>
      <c r="C27" s="4">
        <f aca="true" t="shared" si="5" ref="C27:N27">SUM(C28:C36)</f>
        <v>236.73621319100002</v>
      </c>
      <c r="D27" s="4">
        <f t="shared" si="5"/>
        <v>250.20885812900002</v>
      </c>
      <c r="E27" s="4">
        <f t="shared" si="5"/>
        <v>259.68867767500006</v>
      </c>
      <c r="F27" s="4">
        <f t="shared" si="5"/>
        <v>287.15409863400004</v>
      </c>
      <c r="G27" s="4">
        <f t="shared" si="5"/>
        <v>326.94781286500006</v>
      </c>
      <c r="H27" s="4">
        <f t="shared" si="5"/>
        <v>351.57603177300007</v>
      </c>
      <c r="I27" s="4">
        <f t="shared" si="5"/>
        <v>296.404190688</v>
      </c>
      <c r="J27" s="4">
        <f t="shared" si="5"/>
        <v>237.86142036652546</v>
      </c>
      <c r="K27" s="4">
        <f t="shared" si="5"/>
        <v>139.91250906201918</v>
      </c>
      <c r="L27" s="4">
        <f t="shared" si="5"/>
        <v>235.66154755845528</v>
      </c>
      <c r="M27" s="4">
        <f t="shared" si="5"/>
        <v>227.5771893500637</v>
      </c>
      <c r="N27" s="4">
        <f t="shared" si="5"/>
        <v>185.33382224718937</v>
      </c>
      <c r="O27" s="1"/>
    </row>
    <row r="28" spans="2:15" ht="12.75">
      <c r="B28" t="s">
        <v>126</v>
      </c>
      <c r="C28" s="1">
        <v>231.48292319100003</v>
      </c>
      <c r="D28" s="1">
        <v>247.170858129</v>
      </c>
      <c r="E28" s="1">
        <v>254.30867767500004</v>
      </c>
      <c r="F28" s="1">
        <v>287.15409863400004</v>
      </c>
      <c r="G28" s="1">
        <v>323.20581286500004</v>
      </c>
      <c r="H28" s="1">
        <v>347.10033177300005</v>
      </c>
      <c r="I28" s="1">
        <v>287.65031068800005</v>
      </c>
      <c r="J28" s="1">
        <v>203.52001036652547</v>
      </c>
      <c r="K28" s="1">
        <v>118.35486161777789</v>
      </c>
      <c r="L28" s="1">
        <v>171.40456847274424</v>
      </c>
      <c r="M28" s="1">
        <v>147.02630301530706</v>
      </c>
      <c r="N28" s="1">
        <v>134.34844106496968</v>
      </c>
      <c r="O28" s="1"/>
    </row>
    <row r="29" spans="2:15" ht="12.75">
      <c r="B29" t="s">
        <v>29</v>
      </c>
      <c r="C29" s="1">
        <v>5.25329</v>
      </c>
      <c r="D29" s="1">
        <v>3.038</v>
      </c>
      <c r="E29" s="1">
        <v>5.38</v>
      </c>
      <c r="F29" s="1">
        <v>0</v>
      </c>
      <c r="G29" s="1">
        <v>0</v>
      </c>
      <c r="H29" s="1">
        <v>0</v>
      </c>
      <c r="I29" s="1">
        <v>4.23318</v>
      </c>
      <c r="J29" s="1">
        <v>4.82575</v>
      </c>
      <c r="M29" s="1"/>
      <c r="N29" s="1"/>
      <c r="O29" s="1"/>
    </row>
    <row r="30" spans="2:15" ht="12.75">
      <c r="B30" t="s">
        <v>98</v>
      </c>
      <c r="C30" s="1"/>
      <c r="D30" s="1"/>
      <c r="E30" s="1"/>
      <c r="F30" s="1"/>
      <c r="G30" s="1">
        <v>3.742</v>
      </c>
      <c r="H30" s="1">
        <v>4.4757</v>
      </c>
      <c r="I30" s="1">
        <v>4.5207</v>
      </c>
      <c r="J30" s="1">
        <v>4.4757</v>
      </c>
      <c r="M30" s="1"/>
      <c r="N30" s="1"/>
      <c r="O30" s="1"/>
    </row>
    <row r="31" spans="2:15" ht="12.75">
      <c r="B31" t="s">
        <v>150</v>
      </c>
      <c r="C31" s="1"/>
      <c r="D31" s="1"/>
      <c r="E31" s="1"/>
      <c r="F31" s="1"/>
      <c r="G31" s="1"/>
      <c r="H31" s="1"/>
      <c r="I31" s="1"/>
      <c r="J31" s="1">
        <v>25.03996</v>
      </c>
      <c r="M31" s="1"/>
      <c r="N31" s="1"/>
      <c r="O31" s="1"/>
    </row>
    <row r="32" spans="2:15" ht="12.75">
      <c r="B32" t="s">
        <v>151</v>
      </c>
      <c r="K32" s="1">
        <v>21.557647444241297</v>
      </c>
      <c r="L32" s="1">
        <v>51.93634466959156</v>
      </c>
      <c r="M32" s="1">
        <v>45.561454256462525</v>
      </c>
      <c r="N32" s="1">
        <v>42.271003692296915</v>
      </c>
      <c r="O32" s="1"/>
    </row>
    <row r="33" spans="2:15" ht="12.75">
      <c r="B33" t="s">
        <v>152</v>
      </c>
      <c r="K33" s="1"/>
      <c r="L33" s="1">
        <v>12.32063441611948</v>
      </c>
      <c r="M33" s="1">
        <v>34.98943207829409</v>
      </c>
      <c r="N33" s="1">
        <v>8.714377489922773</v>
      </c>
      <c r="O33" s="1"/>
    </row>
    <row r="34" spans="2:15" ht="12.75">
      <c r="B34" t="s">
        <v>59</v>
      </c>
      <c r="K34" s="1"/>
      <c r="M34" s="1"/>
      <c r="N34" s="1"/>
      <c r="O34" s="1"/>
    </row>
    <row r="35" spans="2:15" ht="12.75">
      <c r="B35" t="s">
        <v>60</v>
      </c>
      <c r="K35" s="1"/>
      <c r="M35" s="1"/>
      <c r="N35" s="1"/>
      <c r="O35" s="1"/>
    </row>
    <row r="36" spans="2:15" ht="12.75">
      <c r="B36" t="s">
        <v>61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133</v>
      </c>
      <c r="C38" s="8">
        <f aca="true" t="shared" si="6" ref="C38:N38">C9+C22+C27</f>
        <v>589.6243711501609</v>
      </c>
      <c r="D38" s="8">
        <f t="shared" si="6"/>
        <v>645.8459422778878</v>
      </c>
      <c r="E38" s="8">
        <f t="shared" si="6"/>
        <v>717.8094574709728</v>
      </c>
      <c r="F38" s="8">
        <f t="shared" si="6"/>
        <v>803.3205691916592</v>
      </c>
      <c r="G38" s="8">
        <f t="shared" si="6"/>
        <v>917.3599500493949</v>
      </c>
      <c r="H38" s="8">
        <f t="shared" si="6"/>
        <v>957.9261156995409</v>
      </c>
      <c r="I38" s="8">
        <f t="shared" si="6"/>
        <v>857.0403147617963</v>
      </c>
      <c r="J38" s="8">
        <f t="shared" si="6"/>
        <v>695.4554956868492</v>
      </c>
      <c r="K38" s="8">
        <f t="shared" si="6"/>
        <v>741.5940799537716</v>
      </c>
      <c r="L38" s="8">
        <f t="shared" si="6"/>
        <v>878.7946680822314</v>
      </c>
      <c r="M38" s="8">
        <f t="shared" si="6"/>
        <v>865.3763414351324</v>
      </c>
      <c r="N38" s="8">
        <f t="shared" si="6"/>
        <v>789.342679434011</v>
      </c>
      <c r="O38" s="1"/>
    </row>
    <row r="39" spans="13:15" ht="12.75">
      <c r="M39" s="1"/>
      <c r="N39" s="1"/>
      <c r="O39" s="1"/>
    </row>
    <row r="40" spans="2:15" ht="12.75">
      <c r="B40" t="s">
        <v>121</v>
      </c>
      <c r="C40" s="1">
        <v>19.174212438304107</v>
      </c>
      <c r="D40" s="1">
        <v>35.29984343926654</v>
      </c>
      <c r="E40" s="1">
        <v>45.1974079820414</v>
      </c>
      <c r="F40" s="1">
        <v>48.4530136028154</v>
      </c>
      <c r="G40" s="1">
        <v>68.22170285049354</v>
      </c>
      <c r="H40" s="1">
        <v>51.052230401693485</v>
      </c>
      <c r="I40" s="1">
        <v>-43.30371330328671</v>
      </c>
      <c r="J40" s="1">
        <v>-204.34892978704625</v>
      </c>
      <c r="K40" s="1">
        <v>-193.0232796345034</v>
      </c>
      <c r="L40" s="1">
        <v>57.88542450774396</v>
      </c>
      <c r="M40" s="1">
        <v>16.083731885570746</v>
      </c>
      <c r="N40" s="1">
        <v>11.35959911992394</v>
      </c>
      <c r="O40" s="1"/>
    </row>
    <row r="41" spans="2:15" ht="12.75">
      <c r="B41" t="s">
        <v>122</v>
      </c>
      <c r="C41" s="1">
        <v>6.656238999437791</v>
      </c>
      <c r="D41" s="1">
        <v>6.206543828752002</v>
      </c>
      <c r="E41" s="1">
        <v>19.174212438304107</v>
      </c>
      <c r="F41" s="1">
        <v>35.29984343926654</v>
      </c>
      <c r="G41" s="1">
        <v>45.1974079820414</v>
      </c>
      <c r="H41" s="1">
        <v>48.4530136028154</v>
      </c>
      <c r="I41" s="1">
        <v>68.22170285049354</v>
      </c>
      <c r="J41" s="1">
        <v>51.052230401693485</v>
      </c>
      <c r="K41" s="1">
        <v>51.445607647414164</v>
      </c>
      <c r="L41" s="1">
        <v>0</v>
      </c>
      <c r="M41" s="1">
        <v>-8.808712012278445</v>
      </c>
      <c r="N41" s="1">
        <v>35.36616048542059</v>
      </c>
      <c r="O41" s="1"/>
    </row>
    <row r="42" spans="2:15" ht="12.75">
      <c r="B42" s="3" t="s">
        <v>20</v>
      </c>
      <c r="C42" s="4">
        <f>C38-C40+C41</f>
        <v>577.1063977112946</v>
      </c>
      <c r="D42" s="4">
        <f>D38-D40+D41</f>
        <v>616.7526426673734</v>
      </c>
      <c r="E42" s="4">
        <f>E38-E40+E41</f>
        <v>691.7862619272356</v>
      </c>
      <c r="F42" s="4">
        <f aca="true" t="shared" si="7" ref="F42:K42">F38-F40+F41</f>
        <v>790.1673990281103</v>
      </c>
      <c r="G42" s="4">
        <f t="shared" si="7"/>
        <v>894.3356551809427</v>
      </c>
      <c r="H42" s="4">
        <f t="shared" si="7"/>
        <v>955.3268989006629</v>
      </c>
      <c r="I42" s="4">
        <f t="shared" si="7"/>
        <v>968.5657309155765</v>
      </c>
      <c r="J42" s="4">
        <f t="shared" si="7"/>
        <v>950.8566558755889</v>
      </c>
      <c r="K42" s="4">
        <f t="shared" si="7"/>
        <v>986.0629672356891</v>
      </c>
      <c r="L42" s="19">
        <f>L38-L40+L41</f>
        <v>820.9092435744874</v>
      </c>
      <c r="M42" s="19">
        <f>M38-M40+M41</f>
        <v>840.4838975372833</v>
      </c>
      <c r="N42" s="19">
        <f>N38-N40+N41</f>
        <v>813.3492407995076</v>
      </c>
      <c r="O42" s="1"/>
    </row>
    <row r="43" spans="13:15" ht="12.75">
      <c r="M43" s="1"/>
      <c r="N43" s="1"/>
      <c r="O43" s="1"/>
    </row>
    <row r="44" spans="1:15" ht="12.75">
      <c r="A44" s="3"/>
      <c r="B44" s="3" t="s">
        <v>144</v>
      </c>
      <c r="C44" s="4">
        <f>C45+C46+C47</f>
        <v>0.970326808999978</v>
      </c>
      <c r="D44" s="4">
        <f aca="true" t="shared" si="8" ref="D44:K44">D45+D46+D47</f>
        <v>39.78814187099999</v>
      </c>
      <c r="E44" s="4">
        <f t="shared" si="8"/>
        <v>40.937252324999946</v>
      </c>
      <c r="F44" s="4">
        <f t="shared" si="8"/>
        <v>46.22453136599995</v>
      </c>
      <c r="G44" s="4">
        <f t="shared" si="8"/>
        <v>52.02794713499998</v>
      </c>
      <c r="H44" s="4">
        <f t="shared" si="8"/>
        <v>56.141418226999974</v>
      </c>
      <c r="I44" s="4">
        <f t="shared" si="8"/>
        <v>46.52572931199995</v>
      </c>
      <c r="J44" s="4">
        <f t="shared" si="8"/>
        <v>32.921949633474526</v>
      </c>
      <c r="K44" s="4">
        <f t="shared" si="8"/>
        <v>31.73223999999999</v>
      </c>
      <c r="L44" s="4">
        <f>L45+L46+L47</f>
        <v>50.37758000000002</v>
      </c>
      <c r="M44" s="4">
        <f>M45+M46+M47</f>
        <v>61.219668908</v>
      </c>
      <c r="N44" s="4">
        <f>N45+N46+N47</f>
        <v>59.881784954319</v>
      </c>
      <c r="O44" s="1"/>
    </row>
    <row r="45" spans="2:15" ht="12.75">
      <c r="B45" t="s">
        <v>50</v>
      </c>
      <c r="C45" s="1">
        <v>7.68089999780841E-05</v>
      </c>
      <c r="D45" s="1">
        <v>39.78814187099999</v>
      </c>
      <c r="E45" s="1">
        <v>40.937252324999946</v>
      </c>
      <c r="F45" s="1">
        <v>46.22453136599995</v>
      </c>
      <c r="G45" s="1">
        <v>52.02794713499998</v>
      </c>
      <c r="H45" s="1">
        <v>56.141418226999974</v>
      </c>
      <c r="I45" s="1">
        <v>46.52572931199995</v>
      </c>
      <c r="J45" s="1">
        <v>32.921949633474526</v>
      </c>
      <c r="K45" s="1">
        <v>31.73223999999999</v>
      </c>
      <c r="L45" s="1">
        <v>50.37758000000002</v>
      </c>
      <c r="M45" s="1">
        <v>47.389993728</v>
      </c>
      <c r="N45" s="1">
        <v>59.881784954319</v>
      </c>
      <c r="O45" s="1"/>
    </row>
    <row r="46" spans="2:15" ht="12.75">
      <c r="B46" t="s">
        <v>64</v>
      </c>
      <c r="K46" s="1"/>
      <c r="M46" s="1"/>
      <c r="N46" s="1"/>
      <c r="O46" s="1"/>
    </row>
    <row r="47" spans="2:15" ht="12.75">
      <c r="B47" t="s">
        <v>146</v>
      </c>
      <c r="C47" s="11">
        <v>0.97025</v>
      </c>
      <c r="D47" s="11"/>
      <c r="E47" s="11"/>
      <c r="F47" s="11"/>
      <c r="G47" s="11"/>
      <c r="H47" s="11"/>
      <c r="I47" s="11"/>
      <c r="J47" s="11"/>
      <c r="M47" s="1">
        <v>13.82967518</v>
      </c>
      <c r="N47" s="1"/>
      <c r="O47" s="1"/>
    </row>
    <row r="48" spans="2:15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55</v>
      </c>
      <c r="M50" s="1"/>
      <c r="N50" s="1"/>
      <c r="O50" s="1"/>
    </row>
    <row r="51" spans="2:15" ht="12.75">
      <c r="B51" t="s">
        <v>56</v>
      </c>
      <c r="C51" s="1">
        <v>105.032</v>
      </c>
      <c r="D51" s="1">
        <v>114.302</v>
      </c>
      <c r="E51" s="1">
        <v>128.89989</v>
      </c>
      <c r="F51" s="1">
        <v>143.81892</v>
      </c>
      <c r="G51" s="1">
        <v>173.00715</v>
      </c>
      <c r="H51" s="1">
        <v>183.48557</v>
      </c>
      <c r="I51" s="1">
        <v>198.35541</v>
      </c>
      <c r="J51" s="1">
        <v>178.47021</v>
      </c>
      <c r="K51" s="1">
        <v>259.24225</v>
      </c>
      <c r="L51" s="1">
        <v>250.96384</v>
      </c>
      <c r="M51" s="1">
        <v>254.35275097</v>
      </c>
      <c r="N51" s="1">
        <v>236.59068616999997</v>
      </c>
      <c r="O51" s="1"/>
    </row>
    <row r="52" spans="2:15" ht="12.75">
      <c r="B52" t="s">
        <v>57</v>
      </c>
      <c r="C52" s="1">
        <v>24.831</v>
      </c>
      <c r="D52" s="1">
        <v>15.857</v>
      </c>
      <c r="E52" s="1">
        <v>18.593</v>
      </c>
      <c r="F52" s="1">
        <v>11.616</v>
      </c>
      <c r="G52" s="1">
        <v>15.591</v>
      </c>
      <c r="H52" s="1">
        <v>18.308</v>
      </c>
      <c r="I52" s="1">
        <v>16.513</v>
      </c>
      <c r="J52" s="1">
        <v>15.691</v>
      </c>
      <c r="K52" s="1">
        <v>15.691</v>
      </c>
      <c r="L52" s="1">
        <v>18.678</v>
      </c>
      <c r="M52" s="1">
        <v>22.084</v>
      </c>
      <c r="N52" s="1">
        <v>16.144</v>
      </c>
      <c r="O52" s="1"/>
    </row>
    <row r="53" spans="2:15" ht="12.75">
      <c r="B53" t="s">
        <v>58</v>
      </c>
      <c r="C53" s="1">
        <v>47.461</v>
      </c>
      <c r="D53" s="1">
        <v>60.754000000000005</v>
      </c>
      <c r="E53" s="1">
        <v>90.309</v>
      </c>
      <c r="F53" s="1">
        <v>112.304</v>
      </c>
      <c r="G53" s="1">
        <v>128.36</v>
      </c>
      <c r="H53" s="1">
        <v>120.244</v>
      </c>
      <c r="I53" s="1">
        <v>74.783</v>
      </c>
      <c r="J53" s="1">
        <v>58.516</v>
      </c>
      <c r="K53" s="1">
        <v>58.516</v>
      </c>
      <c r="L53" s="1">
        <v>54.014</v>
      </c>
      <c r="M53" s="1">
        <v>54.285</v>
      </c>
      <c r="N53" s="1">
        <v>35.56</v>
      </c>
      <c r="O53" s="1"/>
    </row>
    <row r="54" spans="2:15" ht="12.75">
      <c r="B54" t="s">
        <v>70</v>
      </c>
      <c r="C54" s="1">
        <v>6.0253488299999995</v>
      </c>
      <c r="D54" s="1">
        <v>7.949</v>
      </c>
      <c r="E54" s="1">
        <v>7.6694</v>
      </c>
      <c r="F54" s="1">
        <v>7.37896</v>
      </c>
      <c r="G54" s="1">
        <v>7.49838</v>
      </c>
      <c r="H54" s="1">
        <v>7.5675</v>
      </c>
      <c r="I54" s="1">
        <v>7.75671</v>
      </c>
      <c r="J54" s="1">
        <v>6.989</v>
      </c>
      <c r="K54" s="1">
        <v>6.989</v>
      </c>
      <c r="L54" s="1">
        <v>6.7962299999999995</v>
      </c>
      <c r="M54" s="1">
        <v>6.45200492</v>
      </c>
      <c r="N54" s="1">
        <v>6.02486194</v>
      </c>
      <c r="O54" s="1"/>
    </row>
    <row r="55" spans="2:15" ht="12.75">
      <c r="B55" t="s">
        <v>52</v>
      </c>
      <c r="C55" s="1">
        <v>12.921</v>
      </c>
      <c r="D55" s="1">
        <v>11.9</v>
      </c>
      <c r="E55" s="1">
        <v>12.964</v>
      </c>
      <c r="F55" s="1">
        <v>13.41</v>
      </c>
      <c r="G55" s="1">
        <v>14.208</v>
      </c>
      <c r="H55" s="1">
        <v>13.372</v>
      </c>
      <c r="I55" s="1">
        <v>13.37</v>
      </c>
      <c r="J55" s="1">
        <v>12.959</v>
      </c>
      <c r="K55" s="1">
        <v>12.959</v>
      </c>
      <c r="L55" s="1">
        <v>12.795</v>
      </c>
      <c r="M55" s="1">
        <v>10.886</v>
      </c>
      <c r="N55" s="1">
        <v>8.118</v>
      </c>
      <c r="O55" s="1"/>
    </row>
    <row r="56" spans="2:15" ht="12.75">
      <c r="B56" s="16" t="s">
        <v>72</v>
      </c>
      <c r="C56" s="1">
        <f aca="true" t="shared" si="9" ref="C56:K56">C19</f>
        <v>7.0033764099999996</v>
      </c>
      <c r="D56" s="1">
        <f t="shared" si="9"/>
        <v>7.777</v>
      </c>
      <c r="E56" s="1">
        <f t="shared" si="9"/>
        <v>8.125</v>
      </c>
      <c r="F56" s="1">
        <f t="shared" si="9"/>
        <v>9.29899</v>
      </c>
      <c r="G56" s="1">
        <f t="shared" si="9"/>
        <v>10.54085</v>
      </c>
      <c r="H56" s="1">
        <f t="shared" si="9"/>
        <v>11.638110000000001</v>
      </c>
      <c r="I56" s="1">
        <f t="shared" si="9"/>
        <v>7.05177</v>
      </c>
      <c r="J56" s="1">
        <f t="shared" si="9"/>
        <v>5.00045</v>
      </c>
      <c r="K56" s="1">
        <f t="shared" si="9"/>
        <v>5.00045</v>
      </c>
      <c r="L56" s="1">
        <v>4.14286</v>
      </c>
      <c r="M56" s="1">
        <v>2.89674445</v>
      </c>
      <c r="N56" s="1">
        <v>2.19871561</v>
      </c>
      <c r="O56" s="1"/>
    </row>
    <row r="57" spans="2:15" ht="12.75">
      <c r="B57" s="16"/>
      <c r="M57" s="1"/>
      <c r="N57" s="1"/>
      <c r="O57" s="1"/>
    </row>
    <row r="58" spans="2:17" ht="12.75">
      <c r="B58" s="3" t="s">
        <v>0</v>
      </c>
      <c r="C58" s="4">
        <v>58.255</v>
      </c>
      <c r="D58" s="4">
        <v>62.204</v>
      </c>
      <c r="E58" s="4">
        <v>63.99982</v>
      </c>
      <c r="F58" s="4">
        <v>72.26576</v>
      </c>
      <c r="G58" s="4">
        <v>81.3386</v>
      </c>
      <c r="H58" s="4">
        <v>87.35194</v>
      </c>
      <c r="I58" s="4">
        <v>72.39064</v>
      </c>
      <c r="J58" s="4">
        <v>51.21906</v>
      </c>
      <c r="K58" s="4">
        <v>80.04885</v>
      </c>
      <c r="L58" s="4">
        <v>103.42586000000001</v>
      </c>
      <c r="M58" s="4">
        <v>100.8803722407232</v>
      </c>
      <c r="N58" s="4">
        <v>97.72547871575827</v>
      </c>
      <c r="O58" s="4"/>
      <c r="P58" s="3"/>
      <c r="Q58" s="3"/>
    </row>
    <row r="59" spans="13:15" ht="12.75">
      <c r="M59" s="1"/>
      <c r="N59" s="1"/>
      <c r="O59" s="1"/>
    </row>
    <row r="60" spans="2:15" ht="12.75">
      <c r="B60" s="7" t="s">
        <v>1</v>
      </c>
      <c r="M60" s="1"/>
      <c r="N60" s="1"/>
      <c r="O60" s="1"/>
    </row>
    <row r="61" spans="2:15" ht="12.75">
      <c r="B61" t="s">
        <v>143</v>
      </c>
      <c r="C61" s="1">
        <v>5521.861626692726</v>
      </c>
      <c r="D61" s="1">
        <v>5989.670876875101</v>
      </c>
      <c r="E61" s="1">
        <v>6363.151891063276</v>
      </c>
      <c r="F61" s="1">
        <v>6854.99373236162</v>
      </c>
      <c r="G61" s="1">
        <v>7432.806760664811</v>
      </c>
      <c r="H61" s="1">
        <v>7976.988802018911</v>
      </c>
      <c r="I61" s="1">
        <v>8274.914000000004</v>
      </c>
      <c r="J61" s="1">
        <v>7882.071</v>
      </c>
      <c r="K61" s="1">
        <v>7882.071</v>
      </c>
      <c r="L61" s="1">
        <v>7974.016</v>
      </c>
      <c r="M61" s="1">
        <v>7985.944</v>
      </c>
      <c r="N61" s="1">
        <v>7848.86</v>
      </c>
      <c r="O61" s="1"/>
    </row>
    <row r="62" spans="2:15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</row>
    <row r="63" spans="2:15" ht="12.75">
      <c r="B63" t="s">
        <v>76</v>
      </c>
      <c r="C63" s="1">
        <f>C61/C62</f>
        <v>6877.215109667287</v>
      </c>
      <c r="D63" s="1">
        <f aca="true" t="shared" si="10" ref="D63:N63">D61/D62</f>
        <v>7156.7347616018515</v>
      </c>
      <c r="E63" s="1">
        <f t="shared" si="10"/>
        <v>7309.913381012702</v>
      </c>
      <c r="F63" s="1">
        <f t="shared" si="10"/>
        <v>7551.589580617785</v>
      </c>
      <c r="G63" s="1">
        <f t="shared" si="10"/>
        <v>7862.7740467832255</v>
      </c>
      <c r="H63" s="1">
        <f t="shared" si="10"/>
        <v>8167.843922416312</v>
      </c>
      <c r="I63" s="1">
        <f t="shared" si="10"/>
        <v>8274.914000000004</v>
      </c>
      <c r="J63" s="1">
        <f t="shared" si="10"/>
        <v>7874.497726049081</v>
      </c>
      <c r="K63" s="1">
        <f t="shared" si="10"/>
        <v>7874.497726049081</v>
      </c>
      <c r="L63" s="1">
        <f t="shared" si="10"/>
        <v>7961.620501260952</v>
      </c>
      <c r="M63" s="1">
        <f t="shared" si="10"/>
        <v>8051.207927070543</v>
      </c>
      <c r="N63" s="1">
        <f t="shared" si="10"/>
        <v>7912.027264198874</v>
      </c>
      <c r="O63" s="1"/>
    </row>
    <row r="64" spans="2:15" ht="12.75">
      <c r="B64" t="s">
        <v>131</v>
      </c>
      <c r="C64" s="1">
        <v>281614</v>
      </c>
      <c r="D64" s="1">
        <v>287390</v>
      </c>
      <c r="E64" s="1">
        <v>293553</v>
      </c>
      <c r="F64" s="1">
        <v>301084</v>
      </c>
      <c r="G64" s="1">
        <v>306377</v>
      </c>
      <c r="H64" s="1">
        <v>308968</v>
      </c>
      <c r="I64" s="1">
        <v>317501</v>
      </c>
      <c r="J64" s="1">
        <v>321702</v>
      </c>
      <c r="K64" s="1">
        <v>321702</v>
      </c>
      <c r="L64" s="1">
        <v>322415</v>
      </c>
      <c r="M64" s="1">
        <v>322955</v>
      </c>
      <c r="N64" s="1">
        <v>323609</v>
      </c>
      <c r="O64" s="1"/>
    </row>
    <row r="65" spans="2:15" ht="12.75">
      <c r="B65" t="s">
        <v>66</v>
      </c>
      <c r="C65" s="1">
        <v>313739.71828535094</v>
      </c>
      <c r="D65" s="1">
        <v>319772.78650958167</v>
      </c>
      <c r="E65" s="1">
        <v>325827.3531305194</v>
      </c>
      <c r="F65" s="1">
        <v>333638.17463031155</v>
      </c>
      <c r="G65" s="1">
        <v>338889.80255921604</v>
      </c>
      <c r="H65" s="1">
        <v>341935.437928116</v>
      </c>
      <c r="I65" s="1">
        <v>350670.5551094881</v>
      </c>
      <c r="J65" s="1">
        <v>355017.22713177797</v>
      </c>
      <c r="K65" s="1">
        <v>355017.22713177797</v>
      </c>
      <c r="L65" s="1"/>
      <c r="M65" s="1"/>
      <c r="N65" s="1"/>
      <c r="O65" s="1"/>
    </row>
    <row r="66" spans="2:15" ht="12.75">
      <c r="B66" t="s">
        <v>67</v>
      </c>
      <c r="C66" s="1">
        <v>285466.00191744784</v>
      </c>
      <c r="D66" s="1">
        <v>291003.6729811249</v>
      </c>
      <c r="E66" s="1">
        <v>297162.5681061778</v>
      </c>
      <c r="F66" s="1">
        <v>304376.3244162664</v>
      </c>
      <c r="G66" s="1">
        <v>309805.9164768284</v>
      </c>
      <c r="H66" s="1">
        <v>313071.6079492593</v>
      </c>
      <c r="I66" s="1">
        <v>321767.95164198143</v>
      </c>
      <c r="J66" s="1">
        <v>325823.7794837442</v>
      </c>
      <c r="K66" s="1">
        <v>325823.7794837442</v>
      </c>
      <c r="L66" s="1">
        <v>327221.36737066996</v>
      </c>
      <c r="M66" s="1">
        <v>328502.71076496824</v>
      </c>
      <c r="N66" s="1">
        <v>329097.99825329037</v>
      </c>
      <c r="O66" s="1"/>
    </row>
    <row r="67" spans="13:15" ht="12.75">
      <c r="M67" s="1"/>
      <c r="N67" s="1"/>
      <c r="O67" s="1"/>
    </row>
    <row r="68" spans="2:15" ht="12.75">
      <c r="B68" s="7" t="s">
        <v>68</v>
      </c>
      <c r="M68" s="1"/>
      <c r="N68" s="1"/>
      <c r="O68" s="1"/>
    </row>
    <row r="69" spans="2:15" ht="12.75">
      <c r="B69" t="s">
        <v>80</v>
      </c>
      <c r="C69" s="9">
        <f aca="true" t="shared" si="11" ref="C69:L69">C38/C61</f>
        <v>0.10677999758268329</v>
      </c>
      <c r="D69" s="9">
        <f t="shared" si="11"/>
        <v>0.10782661611197493</v>
      </c>
      <c r="E69" s="9">
        <f t="shared" si="11"/>
        <v>0.11280721720301849</v>
      </c>
      <c r="F69" s="9">
        <f t="shared" si="11"/>
        <v>0.11718764459247821</v>
      </c>
      <c r="G69" s="9">
        <f t="shared" si="11"/>
        <v>0.12342039549637689</v>
      </c>
      <c r="H69" s="9">
        <f t="shared" si="11"/>
        <v>0.12008618032121314</v>
      </c>
      <c r="I69" s="9">
        <f t="shared" si="11"/>
        <v>0.10357090294374005</v>
      </c>
      <c r="J69" s="9">
        <f t="shared" si="11"/>
        <v>0.08823258451831367</v>
      </c>
      <c r="K69" s="9">
        <f t="shared" si="11"/>
        <v>0.09408619637577124</v>
      </c>
      <c r="L69" s="14">
        <f t="shared" si="11"/>
        <v>0.110207286777733</v>
      </c>
      <c r="M69" s="14">
        <f>M38/M61</f>
        <v>0.10836243547852732</v>
      </c>
      <c r="N69" s="14">
        <f>N38/N61</f>
        <v>0.10056781232357451</v>
      </c>
      <c r="O69" s="1"/>
    </row>
    <row r="70" spans="2:15" ht="12.75">
      <c r="B70" t="s">
        <v>134</v>
      </c>
      <c r="C70" s="9">
        <f aca="true" t="shared" si="12" ref="C70:L70">C42/C61</f>
        <v>0.10451301331448752</v>
      </c>
      <c r="D70" s="9">
        <f t="shared" si="12"/>
        <v>0.10296937099641479</v>
      </c>
      <c r="E70" s="9">
        <f t="shared" si="12"/>
        <v>0.10871754655091832</v>
      </c>
      <c r="F70" s="9">
        <f t="shared" si="12"/>
        <v>0.11526887257355507</v>
      </c>
      <c r="G70" s="9">
        <f t="shared" si="12"/>
        <v>0.12032273728867274</v>
      </c>
      <c r="H70" s="9">
        <f t="shared" si="12"/>
        <v>0.11976034097714634</v>
      </c>
      <c r="I70" s="9">
        <f t="shared" si="12"/>
        <v>0.1170484346925631</v>
      </c>
      <c r="J70" s="9">
        <f t="shared" si="12"/>
        <v>0.12063538324833523</v>
      </c>
      <c r="K70" s="9">
        <f t="shared" si="12"/>
        <v>0.1251020153504947</v>
      </c>
      <c r="L70" s="14">
        <f t="shared" si="12"/>
        <v>0.10294803065036331</v>
      </c>
      <c r="M70" s="14">
        <f>M42/M61</f>
        <v>0.10524540336587425</v>
      </c>
      <c r="N70" s="14">
        <f>N42/N61</f>
        <v>0.103626417186637</v>
      </c>
      <c r="O70" s="1"/>
    </row>
    <row r="71" spans="2:15" ht="12.75">
      <c r="B71" t="s">
        <v>8</v>
      </c>
      <c r="C71" s="1">
        <f aca="true" t="shared" si="13" ref="C71:L71">C38/C62</f>
        <v>734.349012785866</v>
      </c>
      <c r="D71" s="1">
        <f t="shared" si="13"/>
        <v>771.6864917544692</v>
      </c>
      <c r="E71" s="1">
        <f t="shared" si="13"/>
        <v>824.6109865071512</v>
      </c>
      <c r="F71" s="1">
        <f t="shared" si="13"/>
        <v>884.9529958816985</v>
      </c>
      <c r="G71" s="1">
        <f t="shared" si="13"/>
        <v>970.4266825526335</v>
      </c>
      <c r="H71" s="1">
        <f t="shared" si="13"/>
        <v>980.8451781028101</v>
      </c>
      <c r="I71" s="1">
        <f t="shared" si="13"/>
        <v>857.0403147617963</v>
      </c>
      <c r="J71" s="1">
        <f t="shared" si="13"/>
        <v>694.7872861528945</v>
      </c>
      <c r="K71" s="1">
        <f t="shared" si="13"/>
        <v>740.8815394136179</v>
      </c>
      <c r="L71" s="10">
        <f t="shared" si="13"/>
        <v>877.4285937979441</v>
      </c>
      <c r="M71" s="10">
        <f>M38/M62</f>
        <v>872.4484995213894</v>
      </c>
      <c r="N71" s="10">
        <f>N38/N62</f>
        <v>795.695273004957</v>
      </c>
      <c r="O71" s="1"/>
    </row>
    <row r="72" spans="2:15" ht="12.75">
      <c r="B72" t="s">
        <v>84</v>
      </c>
      <c r="L72" s="15"/>
      <c r="M72" s="15"/>
      <c r="N72" s="15"/>
      <c r="O72" s="1"/>
    </row>
    <row r="73" spans="2:15" ht="12.75">
      <c r="B73" t="s">
        <v>85</v>
      </c>
      <c r="C73" s="1">
        <f aca="true" t="shared" si="14" ref="C73:K73">C38*1000000/C65</f>
        <v>1879.3424510373557</v>
      </c>
      <c r="D73" s="1">
        <f t="shared" si="14"/>
        <v>2019.7026436411145</v>
      </c>
      <c r="E73" s="1">
        <f t="shared" si="14"/>
        <v>2203.0362109697826</v>
      </c>
      <c r="F73" s="1">
        <f t="shared" si="14"/>
        <v>2407.759753756536</v>
      </c>
      <c r="G73" s="1">
        <f t="shared" si="14"/>
        <v>2706.956488869563</v>
      </c>
      <c r="H73" s="1">
        <f t="shared" si="14"/>
        <v>2801.4824128902446</v>
      </c>
      <c r="I73" s="1">
        <f t="shared" si="14"/>
        <v>2444.0042149937763</v>
      </c>
      <c r="J73" s="1">
        <f t="shared" si="14"/>
        <v>1958.9345038422737</v>
      </c>
      <c r="K73" s="1">
        <f t="shared" si="14"/>
        <v>2088.8960401870895</v>
      </c>
      <c r="L73" s="10"/>
      <c r="M73" s="10"/>
      <c r="N73" s="10"/>
      <c r="O73" s="1"/>
    </row>
    <row r="74" spans="2:15" ht="12.75">
      <c r="B74" t="s">
        <v>19</v>
      </c>
      <c r="C74" s="10">
        <f aca="true" t="shared" si="15" ref="C74:L74">C38*1000000/C66</f>
        <v>2065.4801874468776</v>
      </c>
      <c r="D74" s="10">
        <f t="shared" si="15"/>
        <v>2219.373850720361</v>
      </c>
      <c r="E74" s="10">
        <f t="shared" si="15"/>
        <v>2415.544669860625</v>
      </c>
      <c r="F74" s="10">
        <f t="shared" si="15"/>
        <v>2639.2347392073584</v>
      </c>
      <c r="G74" s="10">
        <f t="shared" si="15"/>
        <v>2961.0795057815108</v>
      </c>
      <c r="H74" s="10">
        <f t="shared" si="15"/>
        <v>3059.7668117346357</v>
      </c>
      <c r="I74" s="10">
        <f t="shared" si="15"/>
        <v>2663.535353313842</v>
      </c>
      <c r="J74" s="10">
        <f t="shared" si="15"/>
        <v>2134.452852977069</v>
      </c>
      <c r="K74" s="10">
        <f t="shared" si="15"/>
        <v>2276.058798190851</v>
      </c>
      <c r="L74" s="10">
        <f t="shared" si="15"/>
        <v>2685.6273939065536</v>
      </c>
      <c r="M74" s="10">
        <f>M38*1000000/M66</f>
        <v>2634.3050242111326</v>
      </c>
      <c r="N74" s="10">
        <f>N38*1000000/N66</f>
        <v>2398.5034355222456</v>
      </c>
      <c r="O74" s="1"/>
    </row>
    <row r="75" spans="2:15" ht="12.75">
      <c r="B75" t="s">
        <v>77</v>
      </c>
      <c r="L75" s="15"/>
      <c r="M75" s="15"/>
      <c r="N75" s="15"/>
      <c r="O75" s="1"/>
    </row>
    <row r="76" spans="2:15" ht="12.75">
      <c r="B76" t="s">
        <v>85</v>
      </c>
      <c r="C76" s="1">
        <f>C71*1000000/C65</f>
        <v>2340.6313258621744</v>
      </c>
      <c r="D76" s="1">
        <f aca="true" t="shared" si="16" ref="D76:K76">D71*1000000/D65</f>
        <v>2413.2337844557214</v>
      </c>
      <c r="E76" s="1">
        <f t="shared" si="16"/>
        <v>2530.821855760004</v>
      </c>
      <c r="F76" s="1">
        <f t="shared" si="16"/>
        <v>2652.4332740468694</v>
      </c>
      <c r="G76" s="1">
        <f t="shared" si="16"/>
        <v>2863.5464248974135</v>
      </c>
      <c r="H76" s="1">
        <f t="shared" si="16"/>
        <v>2868.5098685472026</v>
      </c>
      <c r="I76" s="1">
        <f t="shared" si="16"/>
        <v>2444.0042149937763</v>
      </c>
      <c r="J76" s="1">
        <f t="shared" si="16"/>
        <v>1957.0523148021718</v>
      </c>
      <c r="K76" s="1">
        <f t="shared" si="16"/>
        <v>2086.8889811327717</v>
      </c>
      <c r="L76" s="10"/>
      <c r="M76" s="10"/>
      <c r="N76" s="10"/>
      <c r="O76" s="1"/>
    </row>
    <row r="77" spans="2:15" ht="12.75">
      <c r="B77" t="s">
        <v>19</v>
      </c>
      <c r="C77" s="1">
        <f>C71*1000000/C66</f>
        <v>2572.4569926131794</v>
      </c>
      <c r="D77" s="1">
        <f aca="true" t="shared" si="17" ref="D77:L77">D71*1000000/D66</f>
        <v>2651.8101433191273</v>
      </c>
      <c r="E77" s="1">
        <f t="shared" si="17"/>
        <v>2774.949051498684</v>
      </c>
      <c r="F77" s="1">
        <f t="shared" si="17"/>
        <v>2907.430456619329</v>
      </c>
      <c r="G77" s="1">
        <f t="shared" si="17"/>
        <v>3132.3697545499117</v>
      </c>
      <c r="H77" s="1">
        <f t="shared" si="17"/>
        <v>3132.9739050044404</v>
      </c>
      <c r="I77" s="1">
        <f t="shared" si="17"/>
        <v>2663.535353313842</v>
      </c>
      <c r="J77" s="1">
        <f t="shared" si="17"/>
        <v>2132.402021895883</v>
      </c>
      <c r="K77" s="1">
        <f t="shared" si="17"/>
        <v>2273.8719088812904</v>
      </c>
      <c r="L77" s="10">
        <f t="shared" si="17"/>
        <v>2681.4526228784143</v>
      </c>
      <c r="M77" s="10">
        <f>M71*1000000/M66</f>
        <v>2655.833486091366</v>
      </c>
      <c r="N77" s="10">
        <f>N71*1000000/N66</f>
        <v>2417.806480829913</v>
      </c>
      <c r="O77" s="1"/>
    </row>
    <row r="78" spans="2:15" ht="12.75">
      <c r="B78" t="s">
        <v>78</v>
      </c>
      <c r="C78" s="1">
        <f aca="true" t="shared" si="18" ref="C78:L78">C42/C62</f>
        <v>718.7584743232519</v>
      </c>
      <c r="D78" s="1">
        <f t="shared" si="18"/>
        <v>736.9244767903191</v>
      </c>
      <c r="E78" s="1">
        <f t="shared" si="18"/>
        <v>794.7158482834292</v>
      </c>
      <c r="F78" s="1">
        <f t="shared" si="18"/>
        <v>870.4632170960176</v>
      </c>
      <c r="G78" s="1">
        <f t="shared" si="18"/>
        <v>946.0704959912922</v>
      </c>
      <c r="H78" s="1">
        <f t="shared" si="18"/>
        <v>978.1837731966899</v>
      </c>
      <c r="I78" s="1">
        <f t="shared" si="18"/>
        <v>968.5657309155765</v>
      </c>
      <c r="J78" s="1">
        <f t="shared" si="18"/>
        <v>949.9430510700753</v>
      </c>
      <c r="K78" s="1">
        <f t="shared" si="18"/>
        <v>985.1155354016279</v>
      </c>
      <c r="L78" s="10">
        <f t="shared" si="18"/>
        <v>819.6331513903733</v>
      </c>
      <c r="M78" s="10">
        <f>M42/M62</f>
        <v>847.3526258670635</v>
      </c>
      <c r="N78" s="10">
        <f>N42/N62</f>
        <v>819.8950380719187</v>
      </c>
      <c r="O78" s="1"/>
    </row>
    <row r="79" spans="2:15" ht="12.75">
      <c r="B79" t="s">
        <v>79</v>
      </c>
      <c r="L79" s="15"/>
      <c r="M79" s="15"/>
      <c r="N79" s="15"/>
      <c r="O79" s="1"/>
    </row>
    <row r="80" spans="2:15" ht="12.75">
      <c r="B80" t="s">
        <v>85</v>
      </c>
      <c r="C80" s="1">
        <f>C78*1000000/C65</f>
        <v>2290.938738172546</v>
      </c>
      <c r="D80" s="1">
        <f aca="true" t="shared" si="19" ref="D80:K80">D78*1000000/D65</f>
        <v>2304.5253000859657</v>
      </c>
      <c r="E80" s="1">
        <f t="shared" si="19"/>
        <v>2439.0703869637464</v>
      </c>
      <c r="F80" s="1">
        <f t="shared" si="19"/>
        <v>2609.003655113915</v>
      </c>
      <c r="G80" s="1">
        <f t="shared" si="19"/>
        <v>2791.6759042225244</v>
      </c>
      <c r="H80" s="1">
        <f t="shared" si="19"/>
        <v>2860.726513530693</v>
      </c>
      <c r="I80" s="1">
        <f t="shared" si="19"/>
        <v>2762.038947390853</v>
      </c>
      <c r="J80" s="1">
        <f t="shared" si="19"/>
        <v>2675.7660712545317</v>
      </c>
      <c r="K80" s="1">
        <f t="shared" si="19"/>
        <v>2774.8386841970496</v>
      </c>
      <c r="L80" s="10"/>
      <c r="M80" s="10"/>
      <c r="N80" s="10"/>
      <c r="O80" s="1"/>
    </row>
    <row r="81" spans="2:15" ht="12.75">
      <c r="B81" t="s">
        <v>19</v>
      </c>
      <c r="C81" s="1">
        <f>C78*1000000/C66</f>
        <v>2517.8426484955125</v>
      </c>
      <c r="D81" s="1">
        <f aca="true" t="shared" si="20" ref="D81:L81">D78*1000000/D66</f>
        <v>2532.354554982258</v>
      </c>
      <c r="E81" s="1">
        <f t="shared" si="20"/>
        <v>2674.347086674365</v>
      </c>
      <c r="F81" s="1">
        <f t="shared" si="20"/>
        <v>2859.8256410559984</v>
      </c>
      <c r="G81" s="1">
        <f t="shared" si="20"/>
        <v>3053.7521902427984</v>
      </c>
      <c r="H81" s="1">
        <f t="shared" si="20"/>
        <v>3124.472958771873</v>
      </c>
      <c r="I81" s="1">
        <f t="shared" si="20"/>
        <v>3010.137355112549</v>
      </c>
      <c r="J81" s="1">
        <f t="shared" si="20"/>
        <v>2915.5117302218555</v>
      </c>
      <c r="K81" s="1">
        <f t="shared" si="20"/>
        <v>3023.4611389092206</v>
      </c>
      <c r="L81" s="10">
        <f t="shared" si="20"/>
        <v>2504.827719462186</v>
      </c>
      <c r="M81" s="10">
        <f>M78*1000000/M66</f>
        <v>2579.438762906628</v>
      </c>
      <c r="N81" s="10">
        <f>N78*1000000/N66</f>
        <v>2491.340094511563</v>
      </c>
      <c r="O81" s="1"/>
    </row>
    <row r="82" spans="13:15" ht="12.75">
      <c r="M82" s="1"/>
      <c r="N82" s="1"/>
      <c r="O82" s="1"/>
    </row>
    <row r="83" spans="2:15" ht="12.75">
      <c r="B83" t="s">
        <v>147</v>
      </c>
      <c r="M83" s="1"/>
      <c r="N83" s="1"/>
      <c r="O83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754.81</v>
      </c>
      <c r="O85" s="4">
        <f>SUM(O86:O90)</f>
        <v>803.87</v>
      </c>
      <c r="P85" s="4">
        <f>SUM(P86:P90)</f>
        <v>781.85</v>
      </c>
      <c r="Q85" s="4">
        <f>SUM(Q86:Q90)</f>
        <v>826.47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241.61</v>
      </c>
      <c r="O86" s="1">
        <v>237.88</v>
      </c>
      <c r="P86" s="1">
        <v>230.93</v>
      </c>
      <c r="Q86" s="1">
        <v>240.06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177.97</v>
      </c>
      <c r="O87" s="1">
        <v>204.37</v>
      </c>
      <c r="P87" s="1">
        <v>209.22</v>
      </c>
      <c r="Q87" s="1">
        <v>233.31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84.43</v>
      </c>
      <c r="O88" s="1">
        <v>93.46</v>
      </c>
      <c r="P88" s="1">
        <v>96.25</v>
      </c>
      <c r="Q88" s="1">
        <v>98.56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203</v>
      </c>
      <c r="O89" s="1">
        <v>207.05</v>
      </c>
      <c r="P89" s="1">
        <v>193.87</v>
      </c>
      <c r="Q89" s="1">
        <v>203.39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47.8</v>
      </c>
      <c r="O90" s="1">
        <v>61.11</v>
      </c>
      <c r="P90" s="1">
        <v>51.58</v>
      </c>
      <c r="Q90" s="1">
        <v>51.15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14.77999999999999</v>
      </c>
      <c r="N92" s="4">
        <f>SUM(N93:N97)</f>
        <v>15.709999999999999</v>
      </c>
      <c r="O92" s="4">
        <f>SUM(O93:O97)</f>
        <v>-9.399999999999999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-34.88</v>
      </c>
      <c r="N93" s="1">
        <v>21.58</v>
      </c>
      <c r="O93" s="1">
        <v>-1.87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33.41</v>
      </c>
      <c r="N94" s="1">
        <v>-5.93</v>
      </c>
      <c r="O94" s="1">
        <v>-11.37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-18.76</v>
      </c>
      <c r="N95" s="1">
        <v>-8.75</v>
      </c>
      <c r="O95" s="1">
        <v>-22.56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35.01</v>
      </c>
      <c r="N96" s="1">
        <v>8.81</v>
      </c>
      <c r="O96" s="1">
        <v>26.4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12.514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Q101"/>
  <sheetViews>
    <sheetView zoomScale="125" zoomScaleNormal="125" workbookViewId="0" topLeftCell="A4">
      <pane xSplit="15060" ySplit="3540" topLeftCell="L83" activePane="bottomRight" state="split"/>
      <selection pane="topLeft" activeCell="B9" sqref="B9"/>
      <selection pane="topRight" activeCell="P8" sqref="P8:Q8"/>
      <selection pane="bottomLeft" activeCell="B98" sqref="B98:N100"/>
      <selection pane="bottomRight" activeCell="N96" sqref="N96:O96"/>
    </sheetView>
  </sheetViews>
  <sheetFormatPr defaultColWidth="11.00390625" defaultRowHeight="12.75"/>
  <cols>
    <col min="1" max="1" width="3.00390625" style="0" customWidth="1"/>
    <col min="2" max="2" width="58.625" style="0" customWidth="1"/>
    <col min="3" max="3" width="8.625" style="0" customWidth="1"/>
    <col min="4" max="5" width="9.875" style="0" customWidth="1"/>
    <col min="6" max="6" width="9.25390625" style="0" customWidth="1"/>
    <col min="7" max="7" width="9.375" style="0" customWidth="1"/>
    <col min="8" max="8" width="9.625" style="0" customWidth="1"/>
    <col min="9" max="9" width="9.875" style="0" customWidth="1"/>
    <col min="10" max="10" width="9.75390625" style="0" customWidth="1"/>
    <col min="11" max="11" width="10.125" style="0" customWidth="1"/>
  </cols>
  <sheetData>
    <row r="4" ht="12.75">
      <c r="B4" s="7" t="s">
        <v>136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6" ht="12.75">
      <c r="B9" s="3" t="s">
        <v>132</v>
      </c>
      <c r="C9" s="4">
        <f>C10+C17</f>
        <v>675.6565944518418</v>
      </c>
      <c r="D9" s="4">
        <f aca="true" t="shared" si="1" ref="D9:L9">D10+D17</f>
        <v>798.538506711915</v>
      </c>
      <c r="E9" s="4">
        <f t="shared" si="1"/>
        <v>976.2253219969209</v>
      </c>
      <c r="F9" s="4">
        <f t="shared" si="1"/>
        <v>1225.7373574318326</v>
      </c>
      <c r="G9" s="4">
        <f t="shared" si="1"/>
        <v>1463.541303309114</v>
      </c>
      <c r="H9" s="4">
        <f t="shared" si="1"/>
        <v>1497.1778226783604</v>
      </c>
      <c r="I9" s="4">
        <f t="shared" si="1"/>
        <v>1203.6560275174022</v>
      </c>
      <c r="J9" s="4">
        <f t="shared" si="1"/>
        <v>1030.9290715670295</v>
      </c>
      <c r="K9" s="4">
        <f t="shared" si="1"/>
        <v>1286.6565215670296</v>
      </c>
      <c r="L9" s="4">
        <f t="shared" si="1"/>
        <v>1207.3622657168567</v>
      </c>
      <c r="M9" s="4">
        <f>M10+M17</f>
        <v>1128.7550917629753</v>
      </c>
      <c r="N9" s="4">
        <f>N10+N17</f>
        <v>1007.921023306593</v>
      </c>
      <c r="O9" s="4">
        <f>O10+O17</f>
        <v>0</v>
      </c>
      <c r="P9" s="1"/>
    </row>
    <row r="10" spans="2:16" ht="12.75">
      <c r="B10" s="5" t="s">
        <v>119</v>
      </c>
      <c r="C10" s="6">
        <f>SUM(C11:C16)</f>
        <v>311.4670310201586</v>
      </c>
      <c r="D10" s="6">
        <f aca="true" t="shared" si="2" ref="D10:J10">SUM(D11:D16)</f>
        <v>397.479506711915</v>
      </c>
      <c r="E10" s="6">
        <f t="shared" si="2"/>
        <v>517.4366219969208</v>
      </c>
      <c r="F10" s="6">
        <f t="shared" si="2"/>
        <v>696.3152574318327</v>
      </c>
      <c r="G10" s="6">
        <f t="shared" si="2"/>
        <v>814.0588233091141</v>
      </c>
      <c r="H10" s="6">
        <f t="shared" si="2"/>
        <v>830.0789026783605</v>
      </c>
      <c r="I10" s="6">
        <f t="shared" si="2"/>
        <v>543.6789075174022</v>
      </c>
      <c r="J10" s="6">
        <f t="shared" si="2"/>
        <v>398.2710315670295</v>
      </c>
      <c r="K10" s="6">
        <f>J10</f>
        <v>398.2710315670295</v>
      </c>
      <c r="L10" s="6">
        <f>SUM(L11:L16)</f>
        <v>356.82206571685674</v>
      </c>
      <c r="M10" s="6">
        <f>SUM(M11:M16)</f>
        <v>279.8913341529753</v>
      </c>
      <c r="N10" s="6">
        <f>SUM(N11:N16)</f>
        <v>230.77566983659307</v>
      </c>
      <c r="O10" s="6">
        <f>SUM(O11:O16)</f>
        <v>0</v>
      </c>
      <c r="P10" s="1"/>
    </row>
    <row r="11" spans="2:16" ht="12.75">
      <c r="B11" t="s">
        <v>120</v>
      </c>
      <c r="C11" s="1">
        <v>12.211639393279187</v>
      </c>
      <c r="D11" s="1">
        <v>13.039</v>
      </c>
      <c r="E11" s="1">
        <v>13.416</v>
      </c>
      <c r="F11" s="1">
        <v>15.14854</v>
      </c>
      <c r="G11" s="1">
        <v>17.05041</v>
      </c>
      <c r="H11" s="1">
        <v>18.31094</v>
      </c>
      <c r="I11" s="1">
        <v>15.174719999999999</v>
      </c>
      <c r="J11" s="1">
        <v>10.735700000000001</v>
      </c>
      <c r="K11" s="1">
        <v>10.735700000000001</v>
      </c>
      <c r="L11" s="1">
        <v>17.04382</v>
      </c>
      <c r="M11" s="1">
        <v>16.033059064</v>
      </c>
      <c r="N11" s="1">
        <v>15.375696318</v>
      </c>
      <c r="O11" s="1"/>
      <c r="P11" s="1"/>
    </row>
    <row r="12" spans="2:16" ht="12.75">
      <c r="B12" t="s">
        <v>10</v>
      </c>
      <c r="C12" s="1">
        <v>14.436</v>
      </c>
      <c r="D12" s="1">
        <v>16.571</v>
      </c>
      <c r="E12" s="1">
        <v>18.956</v>
      </c>
      <c r="F12" s="1">
        <v>22.294</v>
      </c>
      <c r="G12" s="1">
        <v>27.244</v>
      </c>
      <c r="H12" s="1">
        <v>35.179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</row>
    <row r="13" spans="2:16" ht="12.75">
      <c r="B13" t="s">
        <v>81</v>
      </c>
      <c r="C13" s="1">
        <v>26.05613374750582</v>
      </c>
      <c r="D13" s="1">
        <v>30.65076044062718</v>
      </c>
      <c r="E13" s="1">
        <v>34.378608807082514</v>
      </c>
      <c r="F13" s="1">
        <v>43.52020994139726</v>
      </c>
      <c r="G13" s="1">
        <v>48.308249959206876</v>
      </c>
      <c r="H13" s="1">
        <v>53.937968583988585</v>
      </c>
      <c r="I13" s="1">
        <v>55.3836532550549</v>
      </c>
      <c r="J13" s="1">
        <v>47.451370639382326</v>
      </c>
      <c r="K13" s="1">
        <v>47.451370639382326</v>
      </c>
      <c r="L13" s="1">
        <v>49.635046648550954</v>
      </c>
      <c r="M13" s="1">
        <v>43.9412791342827</v>
      </c>
      <c r="N13" s="1">
        <v>43.046648850384464</v>
      </c>
      <c r="O13" s="1"/>
      <c r="P13" s="1"/>
    </row>
    <row r="14" spans="2:16" ht="12.75">
      <c r="B14" t="s">
        <v>17</v>
      </c>
      <c r="C14" s="1">
        <v>194.31598955517762</v>
      </c>
      <c r="D14" s="1">
        <v>271.62475253196095</v>
      </c>
      <c r="E14" s="1">
        <v>383.078396</v>
      </c>
      <c r="F14" s="1">
        <v>547.944</v>
      </c>
      <c r="G14" s="1">
        <v>654.1389999999999</v>
      </c>
      <c r="H14" s="1">
        <v>649.9680000000001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/>
      <c r="P14" s="1"/>
    </row>
    <row r="15" spans="2:16" ht="12.75">
      <c r="B15" t="s">
        <v>51</v>
      </c>
      <c r="C15" s="1">
        <v>64.44726832419593</v>
      </c>
      <c r="D15" s="1">
        <v>65.5939937393269</v>
      </c>
      <c r="E15" s="1">
        <v>67.60761718983836</v>
      </c>
      <c r="F15" s="1">
        <v>67.40850749043543</v>
      </c>
      <c r="G15" s="1">
        <v>67.31716334990729</v>
      </c>
      <c r="H15" s="1">
        <v>72.68299409437182</v>
      </c>
      <c r="I15" s="1">
        <v>67.14753426234724</v>
      </c>
      <c r="J15" s="1">
        <v>57.78296092764714</v>
      </c>
      <c r="K15" s="1">
        <v>57.78296092764714</v>
      </c>
      <c r="L15" s="1">
        <v>53.62519906830579</v>
      </c>
      <c r="M15" s="1">
        <v>36.76799595469256</v>
      </c>
      <c r="N15" s="1">
        <v>26.0769564682086</v>
      </c>
      <c r="O15" s="1"/>
      <c r="P15" s="1"/>
    </row>
    <row r="16" spans="2:16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22</v>
      </c>
      <c r="C17" s="6">
        <f>C18+C19+C20</f>
        <v>364.18956343168315</v>
      </c>
      <c r="D17" s="6">
        <f aca="true" t="shared" si="3" ref="D17:O17">D18+D19+D20</f>
        <v>401.05899999999997</v>
      </c>
      <c r="E17" s="6">
        <f t="shared" si="3"/>
        <v>458.7887</v>
      </c>
      <c r="F17" s="6">
        <f t="shared" si="3"/>
        <v>529.4221</v>
      </c>
      <c r="G17" s="6">
        <f t="shared" si="3"/>
        <v>649.48248</v>
      </c>
      <c r="H17" s="6">
        <f t="shared" si="3"/>
        <v>667.0989199999999</v>
      </c>
      <c r="I17" s="6">
        <f t="shared" si="3"/>
        <v>659.97712</v>
      </c>
      <c r="J17" s="6">
        <f t="shared" si="3"/>
        <v>632.65804</v>
      </c>
      <c r="K17" s="6">
        <f t="shared" si="3"/>
        <v>888.38549</v>
      </c>
      <c r="L17" s="6">
        <f t="shared" si="3"/>
        <v>850.5402</v>
      </c>
      <c r="M17" s="6">
        <f t="shared" si="3"/>
        <v>848.86375761</v>
      </c>
      <c r="N17" s="6">
        <f t="shared" si="3"/>
        <v>777.1453534699999</v>
      </c>
      <c r="O17" s="6">
        <f t="shared" si="3"/>
        <v>0</v>
      </c>
      <c r="P17" s="1"/>
    </row>
    <row r="18" spans="2:16" ht="12.75">
      <c r="B18" t="s">
        <v>145</v>
      </c>
      <c r="C18" s="1">
        <v>299.91099179168316</v>
      </c>
      <c r="D18" s="1">
        <v>331.851</v>
      </c>
      <c r="E18" s="1">
        <v>380.872</v>
      </c>
      <c r="F18" s="1">
        <v>440.4508</v>
      </c>
      <c r="G18" s="1">
        <v>549.75547</v>
      </c>
      <c r="H18" s="1">
        <v>567.11196</v>
      </c>
      <c r="I18" s="1">
        <v>595.68591</v>
      </c>
      <c r="J18" s="1">
        <v>583.2535</v>
      </c>
      <c r="K18" s="1">
        <v>838.98095</v>
      </c>
      <c r="L18" s="1">
        <v>802.8588000000001</v>
      </c>
      <c r="M18" s="1">
        <v>806.98694098</v>
      </c>
      <c r="N18" s="1">
        <v>740.2447289999999</v>
      </c>
      <c r="O18" s="1"/>
      <c r="P18" s="1"/>
    </row>
    <row r="19" spans="2:16" ht="12.75">
      <c r="B19" t="s">
        <v>71</v>
      </c>
      <c r="C19" s="1">
        <v>35.61226669</v>
      </c>
      <c r="D19" s="1">
        <v>38.9</v>
      </c>
      <c r="E19" s="1">
        <v>45.428</v>
      </c>
      <c r="F19" s="1">
        <v>54.42266</v>
      </c>
      <c r="G19" s="1">
        <v>63.79506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</v>
      </c>
      <c r="O19" s="1"/>
      <c r="P19" s="1"/>
    </row>
    <row r="20" spans="2:16" ht="12.75">
      <c r="B20" t="s">
        <v>23</v>
      </c>
      <c r="C20" s="1">
        <v>28.666304949999997</v>
      </c>
      <c r="D20" s="1">
        <v>30.308</v>
      </c>
      <c r="E20" s="1">
        <v>32.4887</v>
      </c>
      <c r="F20" s="1">
        <v>34.54864</v>
      </c>
      <c r="G20" s="1">
        <v>35.93195</v>
      </c>
      <c r="H20" s="1">
        <v>36.78987</v>
      </c>
      <c r="I20" s="1">
        <v>33.93194</v>
      </c>
      <c r="J20" s="1">
        <v>32.42723</v>
      </c>
      <c r="K20" s="1">
        <v>32.42723</v>
      </c>
      <c r="L20" s="1">
        <v>31.45881</v>
      </c>
      <c r="M20" s="1">
        <v>30.61544036</v>
      </c>
      <c r="N20" s="1">
        <v>28.82799097</v>
      </c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24</v>
      </c>
      <c r="C22" s="4">
        <f>C23+C24+C25</f>
        <v>601.3408420663145</v>
      </c>
      <c r="D22" s="4">
        <f aca="true" t="shared" si="4" ref="D22:K22">D23+D24+D25</f>
        <v>644.47</v>
      </c>
      <c r="E22" s="4">
        <f t="shared" si="4"/>
        <v>704.82705</v>
      </c>
      <c r="F22" s="4">
        <f t="shared" si="4"/>
        <v>777.86185</v>
      </c>
      <c r="G22" s="4">
        <f t="shared" si="4"/>
        <v>843.4636800000001</v>
      </c>
      <c r="H22" s="4">
        <f t="shared" si="4"/>
        <v>891.55217</v>
      </c>
      <c r="I22" s="4">
        <f t="shared" si="4"/>
        <v>817.48647</v>
      </c>
      <c r="J22" s="4">
        <f t="shared" si="4"/>
        <v>667.8819599999999</v>
      </c>
      <c r="K22" s="4">
        <f t="shared" si="4"/>
        <v>942.0459338571428</v>
      </c>
      <c r="L22" s="4">
        <f>L23+L24+L25</f>
        <v>1193.3445499999998</v>
      </c>
      <c r="M22" s="4">
        <f>M23+M24+M25</f>
        <v>1174.4598510466753</v>
      </c>
      <c r="N22" s="4">
        <f>N23+N24+N25</f>
        <v>1169.4784782223614</v>
      </c>
      <c r="O22" s="1"/>
      <c r="P22" s="1"/>
    </row>
    <row r="23" spans="2:16" ht="12.75">
      <c r="B23" t="s">
        <v>25</v>
      </c>
      <c r="C23" s="1">
        <v>357.8154558451354</v>
      </c>
      <c r="D23" s="1">
        <v>389.822</v>
      </c>
      <c r="E23" s="1">
        <v>436.963</v>
      </c>
      <c r="F23" s="1">
        <v>494.14191</v>
      </c>
      <c r="G23" s="1">
        <v>543.16644</v>
      </c>
      <c r="H23" s="1">
        <v>562.9634</v>
      </c>
      <c r="I23" s="1">
        <v>493.84394</v>
      </c>
      <c r="J23" s="1">
        <v>351.74002</v>
      </c>
      <c r="K23" s="1">
        <v>502.4857428571429</v>
      </c>
      <c r="L23" s="1">
        <v>743.35645</v>
      </c>
      <c r="M23" s="1">
        <v>736.3398011423529</v>
      </c>
      <c r="N23" s="1">
        <v>739.9112428729801</v>
      </c>
      <c r="O23" s="1"/>
      <c r="P23" s="1"/>
    </row>
    <row r="24" spans="2:16" ht="12.75">
      <c r="B24" t="s">
        <v>30</v>
      </c>
      <c r="C24" s="1">
        <v>222.41438622117911</v>
      </c>
      <c r="D24" s="1">
        <v>231.262</v>
      </c>
      <c r="E24" s="1">
        <v>242.80465</v>
      </c>
      <c r="F24" s="1">
        <v>257.11259</v>
      </c>
      <c r="G24" s="1">
        <v>269.93378</v>
      </c>
      <c r="H24" s="1">
        <v>294.73152000000005</v>
      </c>
      <c r="I24" s="1">
        <v>284.64784000000003</v>
      </c>
      <c r="J24" s="1">
        <v>274.26278</v>
      </c>
      <c r="K24" s="1">
        <v>397.68103099999996</v>
      </c>
      <c r="L24" s="1">
        <v>405.51094</v>
      </c>
      <c r="M24" s="1">
        <v>393.3860434777298</v>
      </c>
      <c r="N24" s="1">
        <v>379.7729004884768</v>
      </c>
      <c r="O24" s="1"/>
      <c r="P24" s="1"/>
    </row>
    <row r="25" spans="2:16" ht="12.75">
      <c r="B25" t="s">
        <v>124</v>
      </c>
      <c r="C25" s="1">
        <v>21.111</v>
      </c>
      <c r="D25" s="1">
        <v>23.386</v>
      </c>
      <c r="E25" s="1">
        <v>25.0594</v>
      </c>
      <c r="F25" s="1">
        <v>26.60735</v>
      </c>
      <c r="G25" s="1">
        <v>30.36346</v>
      </c>
      <c r="H25" s="1">
        <v>33.85725</v>
      </c>
      <c r="I25" s="1">
        <v>38.99469</v>
      </c>
      <c r="J25" s="1">
        <v>41.87916</v>
      </c>
      <c r="K25" s="1">
        <v>41.87916</v>
      </c>
      <c r="L25" s="1">
        <v>44.477160000000005</v>
      </c>
      <c r="M25" s="1">
        <v>44.73400642659278</v>
      </c>
      <c r="N25" s="1">
        <v>49.7943348609046</v>
      </c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125</v>
      </c>
      <c r="C27" s="4">
        <f aca="true" t="shared" si="5" ref="C27:N27">SUM(C28:C36)</f>
        <v>773.9747655509999</v>
      </c>
      <c r="D27" s="4">
        <f t="shared" si="5"/>
        <v>826.4281629689998</v>
      </c>
      <c r="E27" s="4">
        <f t="shared" si="5"/>
        <v>850.2938206749999</v>
      </c>
      <c r="F27" s="4">
        <f t="shared" si="5"/>
        <v>960.1141332739998</v>
      </c>
      <c r="G27" s="4">
        <f t="shared" si="5"/>
        <v>1095.8253482649998</v>
      </c>
      <c r="H27" s="4">
        <f t="shared" si="5"/>
        <v>1178.9016708529998</v>
      </c>
      <c r="I27" s="4">
        <f t="shared" si="5"/>
        <v>990.302163168</v>
      </c>
      <c r="J27" s="4">
        <f t="shared" si="5"/>
        <v>754.1455038207041</v>
      </c>
      <c r="K27" s="4">
        <f t="shared" si="5"/>
        <v>598.1147684323813</v>
      </c>
      <c r="L27" s="4">
        <f t="shared" si="5"/>
        <v>759.7982380188148</v>
      </c>
      <c r="M27" s="4">
        <f t="shared" si="5"/>
        <v>686.2585959485668</v>
      </c>
      <c r="N27" s="4">
        <f t="shared" si="5"/>
        <v>654.1749006211937</v>
      </c>
      <c r="O27" s="1"/>
      <c r="P27" s="1"/>
    </row>
    <row r="28" spans="2:16" ht="12.75">
      <c r="B28" t="s">
        <v>126</v>
      </c>
      <c r="C28" s="1">
        <v>773.9747655509999</v>
      </c>
      <c r="D28" s="1">
        <v>826.4281629689998</v>
      </c>
      <c r="E28" s="1">
        <v>850.2938206749999</v>
      </c>
      <c r="F28" s="1">
        <v>960.1141332739998</v>
      </c>
      <c r="G28" s="1">
        <v>1080.6548482649998</v>
      </c>
      <c r="H28" s="1">
        <v>1160.5473708529998</v>
      </c>
      <c r="I28" s="1">
        <v>961.7732431679999</v>
      </c>
      <c r="J28" s="1">
        <v>680.4793638207042</v>
      </c>
      <c r="K28" s="1">
        <v>81.76572670380324</v>
      </c>
      <c r="L28" s="1">
        <v>74.92208954265672</v>
      </c>
      <c r="M28" s="1">
        <v>6.435483758271129</v>
      </c>
      <c r="N28" s="1">
        <v>-21.778812484932857</v>
      </c>
      <c r="O28" s="1"/>
      <c r="P28" s="1"/>
    </row>
    <row r="29" spans="2:16" ht="12.75">
      <c r="B29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9.965219999999999</v>
      </c>
      <c r="J29" s="1">
        <v>13.53843</v>
      </c>
      <c r="M29" s="1"/>
      <c r="N29" s="1"/>
      <c r="O29" s="1"/>
      <c r="P29" s="1"/>
    </row>
    <row r="30" spans="2:16" ht="12.75">
      <c r="B30" t="s">
        <v>98</v>
      </c>
      <c r="C30" s="1"/>
      <c r="D30" s="1"/>
      <c r="E30" s="1"/>
      <c r="F30" s="1"/>
      <c r="G30" s="1">
        <v>15.1705</v>
      </c>
      <c r="H30" s="1">
        <v>18.3543</v>
      </c>
      <c r="I30" s="1">
        <v>18.5637</v>
      </c>
      <c r="J30" s="1">
        <v>18.7731</v>
      </c>
      <c r="M30" s="1"/>
      <c r="N30" s="1"/>
      <c r="O30" s="1"/>
      <c r="P30" s="1"/>
    </row>
    <row r="31" spans="2:16" ht="12.75">
      <c r="B31" t="s">
        <v>150</v>
      </c>
      <c r="C31" s="1"/>
      <c r="D31" s="1"/>
      <c r="E31" s="1"/>
      <c r="F31" s="1"/>
      <c r="G31" s="1"/>
      <c r="H31" s="1"/>
      <c r="I31" s="1"/>
      <c r="J31" s="1">
        <v>41.35461</v>
      </c>
      <c r="M31" s="1"/>
      <c r="N31" s="1"/>
      <c r="O31" s="1"/>
      <c r="P31" s="1"/>
    </row>
    <row r="32" spans="2:16" ht="12.75">
      <c r="B32" t="s">
        <v>151</v>
      </c>
      <c r="K32" s="1">
        <v>365.372328022125</v>
      </c>
      <c r="L32" s="1">
        <v>543.2227943871758</v>
      </c>
      <c r="M32" s="1">
        <v>537.439557260537</v>
      </c>
      <c r="N32" s="1">
        <v>538.3882378312558</v>
      </c>
      <c r="O32" s="1"/>
      <c r="P32" s="1"/>
    </row>
    <row r="33" spans="2:16" ht="12.75">
      <c r="B33" t="s">
        <v>152</v>
      </c>
      <c r="K33" s="1">
        <v>50.372280813861146</v>
      </c>
      <c r="L33" s="1">
        <v>80.04307408898224</v>
      </c>
      <c r="M33" s="1">
        <v>74.72577352181564</v>
      </c>
      <c r="N33" s="1">
        <v>60.31577341567079</v>
      </c>
      <c r="O33" s="1"/>
      <c r="P33" s="1"/>
    </row>
    <row r="34" spans="2:16" ht="12.75">
      <c r="B34" t="s">
        <v>59</v>
      </c>
      <c r="K34" s="1">
        <v>100.60443289259192</v>
      </c>
      <c r="L34" s="1">
        <v>61.610279999999996</v>
      </c>
      <c r="M34" s="1">
        <v>67.65778140794299</v>
      </c>
      <c r="N34" s="1">
        <v>77.24970185919999</v>
      </c>
      <c r="O34" s="1"/>
      <c r="P34" s="1"/>
    </row>
    <row r="35" spans="2:16" ht="12.75">
      <c r="B35" t="s">
        <v>60</v>
      </c>
      <c r="K35" s="1"/>
      <c r="M35" s="1"/>
      <c r="N35" s="1"/>
      <c r="O35" s="1"/>
      <c r="P35" s="1"/>
    </row>
    <row r="36" spans="2:16" ht="12.75">
      <c r="B36" t="s">
        <v>61</v>
      </c>
      <c r="K36" s="1"/>
      <c r="M36" s="1"/>
      <c r="N36" s="1"/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133</v>
      </c>
      <c r="C38" s="8">
        <f aca="true" t="shared" si="6" ref="C38:N38">C9+C22+C27</f>
        <v>2050.972202069156</v>
      </c>
      <c r="D38" s="8">
        <f t="shared" si="6"/>
        <v>2269.4366696809147</v>
      </c>
      <c r="E38" s="8">
        <f t="shared" si="6"/>
        <v>2531.346192671921</v>
      </c>
      <c r="F38" s="8">
        <f t="shared" si="6"/>
        <v>2963.7133407058323</v>
      </c>
      <c r="G38" s="8">
        <f t="shared" si="6"/>
        <v>3402.830331574114</v>
      </c>
      <c r="H38" s="8">
        <f t="shared" si="6"/>
        <v>3567.63166353136</v>
      </c>
      <c r="I38" s="8">
        <f t="shared" si="6"/>
        <v>3011.444660685402</v>
      </c>
      <c r="J38" s="8">
        <f t="shared" si="6"/>
        <v>2452.9565353877333</v>
      </c>
      <c r="K38" s="8">
        <f t="shared" si="6"/>
        <v>2826.817223856554</v>
      </c>
      <c r="L38" s="8">
        <f t="shared" si="6"/>
        <v>3160.505053735671</v>
      </c>
      <c r="M38" s="8">
        <f t="shared" si="6"/>
        <v>2989.4735387582177</v>
      </c>
      <c r="N38" s="8">
        <f t="shared" si="6"/>
        <v>2831.5744021501487</v>
      </c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121</v>
      </c>
      <c r="C40" s="1">
        <v>94.15220871683223</v>
      </c>
      <c r="D40" s="1">
        <v>138.5506434665741</v>
      </c>
      <c r="E40" s="1">
        <v>141.35721602258178</v>
      </c>
      <c r="F40" s="1">
        <v>192.35775490932514</v>
      </c>
      <c r="G40" s="1">
        <v>280.9886483663958</v>
      </c>
      <c r="H40" s="1">
        <v>196.24527503624793</v>
      </c>
      <c r="I40" s="1">
        <v>-159.87836507588398</v>
      </c>
      <c r="J40" s="1">
        <v>-671.0275578806572</v>
      </c>
      <c r="K40" s="1">
        <v>-579.2577626613777</v>
      </c>
      <c r="L40" s="1">
        <v>103.73318845899185</v>
      </c>
      <c r="M40" s="1">
        <v>139.35743257444375</v>
      </c>
      <c r="N40" s="1">
        <v>125.15702508724229</v>
      </c>
      <c r="O40" s="1"/>
      <c r="P40" s="1"/>
    </row>
    <row r="41" spans="2:16" ht="12.75">
      <c r="B41" t="s">
        <v>122</v>
      </c>
      <c r="C41" s="1">
        <v>21.876096535147823</v>
      </c>
      <c r="D41" s="1">
        <v>18.783816269851815</v>
      </c>
      <c r="E41" s="1">
        <v>94.15220871683223</v>
      </c>
      <c r="F41" s="1">
        <v>138.5506434665741</v>
      </c>
      <c r="G41" s="1">
        <v>141.35721602258178</v>
      </c>
      <c r="H41" s="1">
        <v>192.35775490932514</v>
      </c>
      <c r="I41" s="1">
        <v>280.9886483663958</v>
      </c>
      <c r="J41" s="1">
        <v>196.24527503624793</v>
      </c>
      <c r="K41" s="1">
        <v>196.31947512014196</v>
      </c>
      <c r="L41" s="1">
        <v>0</v>
      </c>
      <c r="M41" s="1">
        <v>-31.953071904959923</v>
      </c>
      <c r="N41" s="1">
        <v>33.14753114416102</v>
      </c>
      <c r="O41" s="1"/>
      <c r="P41" s="1"/>
    </row>
    <row r="42" spans="2:16" ht="12.75">
      <c r="B42" s="3" t="s">
        <v>20</v>
      </c>
      <c r="C42" s="4">
        <f>C38-C40+C41</f>
        <v>1978.6960898874715</v>
      </c>
      <c r="D42" s="4">
        <f>D38-D40+D41</f>
        <v>2149.6698424841925</v>
      </c>
      <c r="E42" s="4">
        <f>E38-E40+E41</f>
        <v>2484.1411853661716</v>
      </c>
      <c r="F42" s="4">
        <f aca="true" t="shared" si="7" ref="F42:K42">F38-F40+F41</f>
        <v>2909.906229263081</v>
      </c>
      <c r="G42" s="4">
        <f t="shared" si="7"/>
        <v>3263.1988992303</v>
      </c>
      <c r="H42" s="4">
        <f t="shared" si="7"/>
        <v>3563.744143404437</v>
      </c>
      <c r="I42" s="4">
        <f t="shared" si="7"/>
        <v>3452.311674127682</v>
      </c>
      <c r="J42" s="4">
        <f t="shared" si="7"/>
        <v>3320.2293683046387</v>
      </c>
      <c r="K42" s="4">
        <f t="shared" si="7"/>
        <v>3602.394461638073</v>
      </c>
      <c r="L42" s="4">
        <f>L38-L40+L41</f>
        <v>3056.7718652766794</v>
      </c>
      <c r="M42" s="4">
        <f>M38-M40+M41</f>
        <v>2818.163034278814</v>
      </c>
      <c r="N42" s="4">
        <f>N38-N40+N41</f>
        <v>2739.564908207067</v>
      </c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144</v>
      </c>
      <c r="C44" s="4">
        <f>C45+C46+C47</f>
        <v>10.154104449000117</v>
      </c>
      <c r="D44" s="4">
        <f aca="true" t="shared" si="8" ref="D44:K44">D45+D46+D47</f>
        <v>10.841837031000182</v>
      </c>
      <c r="E44" s="4">
        <f t="shared" si="8"/>
        <v>16.96890932500014</v>
      </c>
      <c r="F44" s="4">
        <f t="shared" si="8"/>
        <v>19.16053672600026</v>
      </c>
      <c r="G44" s="4">
        <f t="shared" si="8"/>
        <v>21.566111735000277</v>
      </c>
      <c r="H44" s="4">
        <f t="shared" si="8"/>
        <v>23.160489147000135</v>
      </c>
      <c r="I44" s="4">
        <f t="shared" si="8"/>
        <v>24.997906832000126</v>
      </c>
      <c r="J44" s="4">
        <f t="shared" si="8"/>
        <v>22.390376179295856</v>
      </c>
      <c r="K44" s="4">
        <f t="shared" si="8"/>
        <v>10.962360000000004</v>
      </c>
      <c r="L44" s="4">
        <f>L45+L46+L47</f>
        <v>17.403660000000002</v>
      </c>
      <c r="M44" s="4">
        <f>M45+M46+M47</f>
        <v>16.371557268</v>
      </c>
      <c r="N44" s="4">
        <f>N45+N46+N47</f>
        <v>15.700315941</v>
      </c>
      <c r="O44" s="1"/>
      <c r="P44" s="1"/>
    </row>
    <row r="45" spans="2:16" ht="12.75">
      <c r="B45" t="s">
        <v>50</v>
      </c>
      <c r="C45" s="1">
        <v>0.0002344490001178201</v>
      </c>
      <c r="D45" s="1">
        <v>10.841837031000182</v>
      </c>
      <c r="E45" s="1">
        <v>16.96890932500014</v>
      </c>
      <c r="F45" s="1">
        <v>19.16053672600026</v>
      </c>
      <c r="G45" s="1">
        <v>21.566111735000277</v>
      </c>
      <c r="H45" s="1">
        <v>23.160489147000135</v>
      </c>
      <c r="I45" s="1">
        <v>19.193646832000127</v>
      </c>
      <c r="J45" s="1">
        <v>22.369776179295854</v>
      </c>
      <c r="K45" s="1">
        <v>10.962360000000004</v>
      </c>
      <c r="L45" s="1">
        <v>17.403660000000002</v>
      </c>
      <c r="M45" s="1">
        <v>16.371557268</v>
      </c>
      <c r="N45" s="1">
        <v>15.700315941</v>
      </c>
      <c r="O45" s="1"/>
      <c r="P45" s="1"/>
    </row>
    <row r="46" spans="2:16" ht="12.75">
      <c r="B46" t="s">
        <v>64</v>
      </c>
      <c r="K46" s="1"/>
      <c r="M46" s="1"/>
      <c r="N46" s="1"/>
      <c r="O46" s="1"/>
      <c r="P46" s="1"/>
    </row>
    <row r="47" spans="2:16" ht="12.75">
      <c r="B47" t="s">
        <v>146</v>
      </c>
      <c r="C47" s="1">
        <v>10.15387</v>
      </c>
      <c r="D47" s="1"/>
      <c r="E47" s="1"/>
      <c r="F47" s="1"/>
      <c r="G47" s="1"/>
      <c r="H47" s="1"/>
      <c r="I47" s="1">
        <v>5.80426</v>
      </c>
      <c r="J47" s="1">
        <v>0.0206</v>
      </c>
      <c r="M47" s="1"/>
      <c r="N47" s="1"/>
      <c r="O47" s="1"/>
      <c r="P47" s="1"/>
    </row>
    <row r="48" spans="2:16" ht="12.75">
      <c r="B48" t="s">
        <v>149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55</v>
      </c>
      <c r="M50" s="1"/>
      <c r="N50" s="1"/>
      <c r="O50" s="1"/>
      <c r="P50" s="1"/>
    </row>
    <row r="51" spans="2:16" ht="12.75">
      <c r="B51" t="s">
        <v>56</v>
      </c>
      <c r="C51" s="1">
        <v>298.895</v>
      </c>
      <c r="D51" s="1">
        <v>330.393</v>
      </c>
      <c r="E51" s="1">
        <v>378.9736</v>
      </c>
      <c r="F51" s="1">
        <v>437.48469</v>
      </c>
      <c r="G51" s="1">
        <v>545.46234</v>
      </c>
      <c r="H51" s="1">
        <v>562.66367</v>
      </c>
      <c r="I51" s="1">
        <v>591.01544</v>
      </c>
      <c r="J51" s="1">
        <v>574.4028</v>
      </c>
      <c r="K51" s="1">
        <v>830.13025</v>
      </c>
      <c r="L51" s="1">
        <v>797.75977</v>
      </c>
      <c r="M51" s="1">
        <v>802.89080994</v>
      </c>
      <c r="N51" s="1">
        <v>737.1716250400001</v>
      </c>
      <c r="O51" s="1"/>
      <c r="P51" s="1"/>
    </row>
    <row r="52" spans="2:16" ht="12.75">
      <c r="B52" t="s">
        <v>57</v>
      </c>
      <c r="C52" s="1">
        <v>17.08</v>
      </c>
      <c r="D52" s="1">
        <v>25.956</v>
      </c>
      <c r="E52" s="1">
        <v>33.677</v>
      </c>
      <c r="F52" s="1">
        <v>51.933</v>
      </c>
      <c r="G52" s="1">
        <v>49.687</v>
      </c>
      <c r="H52" s="1">
        <v>55.788</v>
      </c>
      <c r="I52" s="1">
        <v>45.828</v>
      </c>
      <c r="J52" s="1">
        <v>32.276</v>
      </c>
      <c r="K52" s="1">
        <v>32.276</v>
      </c>
      <c r="L52" s="1">
        <v>33.873</v>
      </c>
      <c r="M52" s="1">
        <v>26.087</v>
      </c>
      <c r="N52" s="1">
        <v>33.417</v>
      </c>
      <c r="O52" s="1"/>
      <c r="P52" s="1"/>
    </row>
    <row r="53" spans="2:16" ht="12.75">
      <c r="B53" t="s">
        <v>58</v>
      </c>
      <c r="C53" s="1">
        <v>183.134</v>
      </c>
      <c r="D53" s="1">
        <v>255.99399999999997</v>
      </c>
      <c r="E53" s="1">
        <v>361.034</v>
      </c>
      <c r="F53" s="1">
        <v>547.944</v>
      </c>
      <c r="G53" s="1">
        <v>654.1389999999999</v>
      </c>
      <c r="H53" s="1">
        <v>649.9680000000001</v>
      </c>
      <c r="I53" s="1">
        <v>364.226</v>
      </c>
      <c r="J53" s="1">
        <v>282.30100000000004</v>
      </c>
      <c r="K53" s="1">
        <v>282.30100000000004</v>
      </c>
      <c r="L53" s="1">
        <v>236.518</v>
      </c>
      <c r="M53" s="1">
        <v>183.149</v>
      </c>
      <c r="N53" s="1">
        <v>148.32</v>
      </c>
      <c r="O53" s="1"/>
      <c r="P53" s="1"/>
    </row>
    <row r="54" spans="2:16" ht="12.75">
      <c r="B54" t="s">
        <v>70</v>
      </c>
      <c r="C54" s="1">
        <v>28.666304949999997</v>
      </c>
      <c r="D54" s="1">
        <v>30.308</v>
      </c>
      <c r="E54" s="1">
        <v>32.4887</v>
      </c>
      <c r="F54" s="1">
        <v>34.54864</v>
      </c>
      <c r="G54" s="1">
        <v>35.93195</v>
      </c>
      <c r="H54" s="1">
        <v>36.78987</v>
      </c>
      <c r="I54" s="1">
        <v>33.93194</v>
      </c>
      <c r="J54" s="1">
        <v>32.539</v>
      </c>
      <c r="K54" s="1">
        <v>32.539</v>
      </c>
      <c r="L54" s="1">
        <v>31.45881</v>
      </c>
      <c r="M54" s="1">
        <v>43.91130115</v>
      </c>
      <c r="N54" s="1">
        <v>45.78046377</v>
      </c>
      <c r="O54" s="1"/>
      <c r="P54" s="1"/>
    </row>
    <row r="55" spans="2:16" ht="12.75">
      <c r="B55" t="s">
        <v>52</v>
      </c>
      <c r="C55" s="1">
        <v>53.907</v>
      </c>
      <c r="D55" s="1">
        <v>57.314</v>
      </c>
      <c r="E55" s="1">
        <v>58.578</v>
      </c>
      <c r="F55" s="1">
        <v>59.313</v>
      </c>
      <c r="G55" s="1">
        <v>59.796</v>
      </c>
      <c r="H55" s="1">
        <v>60.806</v>
      </c>
      <c r="I55" s="1">
        <v>57.737</v>
      </c>
      <c r="J55" s="1">
        <v>49.678</v>
      </c>
      <c r="K55" s="1">
        <v>49.678</v>
      </c>
      <c r="L55" s="1">
        <v>44.377</v>
      </c>
      <c r="M55" s="1">
        <v>36.909</v>
      </c>
      <c r="N55" s="1">
        <v>28.114</v>
      </c>
      <c r="O55" s="1"/>
      <c r="P55" s="1"/>
    </row>
    <row r="56" spans="2:16" ht="12.75">
      <c r="B56" s="16" t="s">
        <v>72</v>
      </c>
      <c r="C56" s="1">
        <f aca="true" t="shared" si="9" ref="C56:K56">C19</f>
        <v>35.61226669</v>
      </c>
      <c r="D56" s="1">
        <f t="shared" si="9"/>
        <v>38.9</v>
      </c>
      <c r="E56" s="1">
        <f t="shared" si="9"/>
        <v>45.428</v>
      </c>
      <c r="F56" s="1">
        <f t="shared" si="9"/>
        <v>54.42266</v>
      </c>
      <c r="G56" s="1">
        <f t="shared" si="9"/>
        <v>63.79506</v>
      </c>
      <c r="H56" s="1">
        <f t="shared" si="9"/>
        <v>63.197089999999996</v>
      </c>
      <c r="I56" s="1">
        <f t="shared" si="9"/>
        <v>30.359270000000002</v>
      </c>
      <c r="J56" s="1">
        <f t="shared" si="9"/>
        <v>16.977310000000003</v>
      </c>
      <c r="K56" s="1">
        <f t="shared" si="9"/>
        <v>16.977310000000003</v>
      </c>
      <c r="L56" s="1">
        <v>16.22259</v>
      </c>
      <c r="M56" s="1">
        <v>11.26137627</v>
      </c>
      <c r="N56" s="1">
        <v>8.0726335</v>
      </c>
      <c r="O56" s="1"/>
      <c r="P56" s="1"/>
    </row>
    <row r="57" spans="2:16" ht="12.75">
      <c r="B57" s="16"/>
      <c r="M57" s="1"/>
      <c r="N57" s="1"/>
      <c r="O57" s="1"/>
      <c r="P57" s="1"/>
    </row>
    <row r="58" spans="2:17" ht="12.75">
      <c r="B58" s="3" t="s">
        <v>0</v>
      </c>
      <c r="C58" s="4">
        <v>157.535</v>
      </c>
      <c r="D58" s="4">
        <v>168.211</v>
      </c>
      <c r="E58" s="4">
        <v>173.06899</v>
      </c>
      <c r="F58" s="4">
        <v>195.42184</v>
      </c>
      <c r="G58" s="4">
        <v>219.95673</v>
      </c>
      <c r="H58" s="4">
        <v>236.21807</v>
      </c>
      <c r="I58" s="4">
        <v>195.75954</v>
      </c>
      <c r="J58" s="4">
        <v>138.50715</v>
      </c>
      <c r="K58" s="4">
        <v>315.64255</v>
      </c>
      <c r="L58" s="4">
        <v>389.10528</v>
      </c>
      <c r="M58" s="4">
        <v>379.9912692024274</v>
      </c>
      <c r="N58" s="4">
        <v>365.69362015703217</v>
      </c>
      <c r="O58" s="4"/>
      <c r="P58" s="4"/>
      <c r="Q58" s="3"/>
    </row>
    <row r="59" spans="13:16" ht="12.75">
      <c r="M59" s="1"/>
      <c r="N59" s="1"/>
      <c r="O59" s="1"/>
      <c r="P59" s="1"/>
    </row>
    <row r="60" spans="2:16" ht="12.75">
      <c r="B60" s="7" t="s">
        <v>1</v>
      </c>
      <c r="M60" s="1"/>
      <c r="N60" s="1"/>
      <c r="O60" s="1"/>
      <c r="P60" s="1"/>
    </row>
    <row r="61" spans="2:16" ht="12.75">
      <c r="B61" t="s">
        <v>143</v>
      </c>
      <c r="C61" s="1">
        <v>18449.581557715464</v>
      </c>
      <c r="D61" s="1">
        <v>20165.89957454816</v>
      </c>
      <c r="E61" s="1">
        <v>21739.44912839674</v>
      </c>
      <c r="F61" s="1">
        <v>23891.743688327548</v>
      </c>
      <c r="G61" s="1">
        <v>25939.711820963625</v>
      </c>
      <c r="H61" s="1">
        <v>27944.4952595284</v>
      </c>
      <c r="I61" s="1">
        <v>29105.65200000005</v>
      </c>
      <c r="J61" s="1">
        <v>27657.134</v>
      </c>
      <c r="K61" s="1">
        <v>27657.134</v>
      </c>
      <c r="L61" s="1">
        <v>27779.314</v>
      </c>
      <c r="M61" s="1">
        <v>27177.279</v>
      </c>
      <c r="N61" s="1">
        <v>26642.949</v>
      </c>
      <c r="O61" s="1"/>
      <c r="P61" s="1"/>
    </row>
    <row r="62" spans="2:16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</row>
    <row r="63" spans="2:16" ht="12.75">
      <c r="B63" t="s">
        <v>76</v>
      </c>
      <c r="C63" s="1">
        <f>C61/C62</f>
        <v>22978.073271958194</v>
      </c>
      <c r="D63" s="1">
        <f aca="true" t="shared" si="10" ref="D63:N63">D61/D62</f>
        <v>24095.146035709342</v>
      </c>
      <c r="E63" s="1">
        <f t="shared" si="10"/>
        <v>24974.02117694192</v>
      </c>
      <c r="F63" s="1">
        <f t="shared" si="10"/>
        <v>26319.59265663809</v>
      </c>
      <c r="G63" s="1">
        <f t="shared" si="10"/>
        <v>27440.252310375716</v>
      </c>
      <c r="H63" s="1">
        <f t="shared" si="10"/>
        <v>28613.087147967817</v>
      </c>
      <c r="I63" s="1">
        <f t="shared" si="10"/>
        <v>29105.65200000005</v>
      </c>
      <c r="J63" s="1">
        <f t="shared" si="10"/>
        <v>27630.560393586245</v>
      </c>
      <c r="K63" s="1">
        <f t="shared" si="10"/>
        <v>27630.560393586245</v>
      </c>
      <c r="L63" s="1">
        <f t="shared" si="10"/>
        <v>27736.131436576674</v>
      </c>
      <c r="M63" s="1">
        <f t="shared" si="10"/>
        <v>27399.381227943468</v>
      </c>
      <c r="N63" s="1">
        <f t="shared" si="10"/>
        <v>26857.370227862408</v>
      </c>
      <c r="O63" s="1"/>
      <c r="P63" s="1"/>
    </row>
    <row r="64" spans="2:16" ht="12.75">
      <c r="B64" t="s">
        <v>131</v>
      </c>
      <c r="C64" s="1">
        <v>1226993</v>
      </c>
      <c r="D64" s="1">
        <v>1269230</v>
      </c>
      <c r="E64" s="1">
        <v>1294694</v>
      </c>
      <c r="F64" s="1">
        <v>1335792</v>
      </c>
      <c r="G64" s="1">
        <v>1370306</v>
      </c>
      <c r="H64" s="1">
        <v>1392117</v>
      </c>
      <c r="I64" s="1">
        <v>1426109</v>
      </c>
      <c r="J64" s="1">
        <v>1446520</v>
      </c>
      <c r="K64" s="1">
        <v>1446520</v>
      </c>
      <c r="L64" s="1">
        <v>1461979</v>
      </c>
      <c r="M64" s="1">
        <v>1470069</v>
      </c>
      <c r="N64" s="1">
        <v>1474449</v>
      </c>
      <c r="O64" s="1"/>
      <c r="P64" s="1"/>
    </row>
    <row r="65" spans="2:16" ht="12.75">
      <c r="B65" t="s">
        <v>66</v>
      </c>
      <c r="C65" s="1">
        <v>1194354.4692407716</v>
      </c>
      <c r="D65" s="1">
        <v>1234831.1514095757</v>
      </c>
      <c r="E65" s="1">
        <v>1260351.8901641539</v>
      </c>
      <c r="F65" s="1">
        <v>1299434.8907011796</v>
      </c>
      <c r="G65" s="1">
        <v>1332214.1828170905</v>
      </c>
      <c r="H65" s="1">
        <v>1355864.4967285828</v>
      </c>
      <c r="I65" s="1">
        <v>1386443.4239567928</v>
      </c>
      <c r="J65" s="1">
        <v>1406582.8882339373</v>
      </c>
      <c r="K65" s="1">
        <v>1406582.8882339373</v>
      </c>
      <c r="L65" s="1"/>
      <c r="M65" s="1"/>
      <c r="N65" s="1"/>
      <c r="O65" s="1"/>
      <c r="P65" s="1"/>
    </row>
    <row r="66" spans="2:16" ht="12.75">
      <c r="B66" t="s">
        <v>67</v>
      </c>
      <c r="C66" s="1">
        <v>1203191.1993686433</v>
      </c>
      <c r="D66" s="1">
        <v>1244389.3971483002</v>
      </c>
      <c r="E66" s="1">
        <v>1271783.63627528</v>
      </c>
      <c r="F66" s="1">
        <v>1308091.8244068702</v>
      </c>
      <c r="G66" s="1">
        <v>1341588.1491830377</v>
      </c>
      <c r="H66" s="1">
        <v>1365917.2171438828</v>
      </c>
      <c r="I66" s="1">
        <v>1395938.1437807137</v>
      </c>
      <c r="J66" s="1">
        <v>1416295.3595892407</v>
      </c>
      <c r="K66" s="1">
        <v>1416295.3595892407</v>
      </c>
      <c r="L66" s="1">
        <v>1430125.9149447277</v>
      </c>
      <c r="M66" s="1">
        <v>1437899.4753163387</v>
      </c>
      <c r="N66" s="1">
        <v>1442216.5785977691</v>
      </c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68</v>
      </c>
      <c r="M68" s="1"/>
      <c r="N68" s="1"/>
      <c r="O68" s="1"/>
      <c r="P68" s="1"/>
    </row>
    <row r="69" spans="2:16" ht="12.75">
      <c r="B69" t="s">
        <v>80</v>
      </c>
      <c r="C69" s="9">
        <f aca="true" t="shared" si="11" ref="C69:L69">C38/C61</f>
        <v>0.11116632622009014</v>
      </c>
      <c r="D69" s="9">
        <f t="shared" si="11"/>
        <v>0.11253833042713465</v>
      </c>
      <c r="E69" s="9">
        <f t="shared" si="11"/>
        <v>0.1164402178602308</v>
      </c>
      <c r="F69" s="9">
        <f t="shared" si="11"/>
        <v>0.12404759482472483</v>
      </c>
      <c r="G69" s="9">
        <f t="shared" si="11"/>
        <v>0.1311822719951753</v>
      </c>
      <c r="H69" s="9">
        <f t="shared" si="11"/>
        <v>0.12766849536546498</v>
      </c>
      <c r="I69" s="9">
        <f t="shared" si="11"/>
        <v>0.10346597494828143</v>
      </c>
      <c r="J69" s="9">
        <f t="shared" si="11"/>
        <v>0.0886916386704325</v>
      </c>
      <c r="K69" s="9">
        <f t="shared" si="11"/>
        <v>0.10220933318168665</v>
      </c>
      <c r="L69" s="14">
        <f t="shared" si="11"/>
        <v>0.11377188989388547</v>
      </c>
      <c r="M69" s="14">
        <f>M38/M61</f>
        <v>0.10999900095805094</v>
      </c>
      <c r="N69" s="14">
        <f>N38/N61</f>
        <v>0.10627856556532644</v>
      </c>
      <c r="O69" s="1"/>
      <c r="P69" s="1"/>
    </row>
    <row r="70" spans="2:16" ht="12.75">
      <c r="B70" t="s">
        <v>134</v>
      </c>
      <c r="C70" s="9">
        <f aca="true" t="shared" si="12" ref="C70:L70">C42/C61</f>
        <v>0.1072488329178391</v>
      </c>
      <c r="D70" s="9">
        <f t="shared" si="12"/>
        <v>0.10659925358337793</v>
      </c>
      <c r="E70" s="9">
        <f t="shared" si="12"/>
        <v>0.11426881935666482</v>
      </c>
      <c r="F70" s="9">
        <f t="shared" si="12"/>
        <v>0.12179547324897566</v>
      </c>
      <c r="G70" s="9">
        <f t="shared" si="12"/>
        <v>0.1257993504998421</v>
      </c>
      <c r="H70" s="9">
        <f t="shared" si="12"/>
        <v>0.1275293795900388</v>
      </c>
      <c r="I70" s="9">
        <f t="shared" si="12"/>
        <v>0.11861310216062765</v>
      </c>
      <c r="J70" s="9">
        <f t="shared" si="12"/>
        <v>0.1200496540351809</v>
      </c>
      <c r="K70" s="9">
        <f t="shared" si="12"/>
        <v>0.13025190757791727</v>
      </c>
      <c r="L70" s="14">
        <f t="shared" si="12"/>
        <v>0.11003770162490979</v>
      </c>
      <c r="M70" s="14">
        <f>M42/M61</f>
        <v>0.10369555518338734</v>
      </c>
      <c r="N70" s="14">
        <f>N42/N61</f>
        <v>0.10282513802083497</v>
      </c>
      <c r="O70" s="1"/>
      <c r="P70" s="1"/>
    </row>
    <row r="71" spans="2:16" ht="12.75">
      <c r="B71" t="s">
        <v>8</v>
      </c>
      <c r="C71" s="1">
        <f aca="true" t="shared" si="13" ref="C71:L71">C38/C62</f>
        <v>2554.3879892596387</v>
      </c>
      <c r="D71" s="1">
        <f t="shared" si="13"/>
        <v>2711.6275062567215</v>
      </c>
      <c r="E71" s="1">
        <f t="shared" si="13"/>
        <v>2907.9804666891346</v>
      </c>
      <c r="F71" s="1">
        <f t="shared" si="13"/>
        <v>3264.8821658224447</v>
      </c>
      <c r="G71" s="1">
        <f t="shared" si="13"/>
        <v>3599.6746421959447</v>
      </c>
      <c r="H71" s="1">
        <f t="shared" si="13"/>
        <v>3652.989783941975</v>
      </c>
      <c r="I71" s="1">
        <f t="shared" si="13"/>
        <v>3011.444660685402</v>
      </c>
      <c r="J71" s="1">
        <f t="shared" si="13"/>
        <v>2450.5996786895143</v>
      </c>
      <c r="K71" s="1">
        <f t="shared" si="13"/>
        <v>2824.1011532647717</v>
      </c>
      <c r="L71" s="10">
        <f t="shared" si="13"/>
        <v>3155.592091884537</v>
      </c>
      <c r="M71" s="10">
        <f>M38/M62</f>
        <v>3013.9045619425565</v>
      </c>
      <c r="N71" s="10">
        <f>N38/N62</f>
        <v>2854.3627826741217</v>
      </c>
      <c r="O71" s="1"/>
      <c r="P71" s="1"/>
    </row>
    <row r="72" spans="2:16" ht="12.75">
      <c r="B72" t="s">
        <v>84</v>
      </c>
      <c r="L72" s="15"/>
      <c r="M72" s="15"/>
      <c r="N72" s="15"/>
      <c r="O72" s="1"/>
      <c r="P72" s="1"/>
    </row>
    <row r="73" spans="2:16" ht="12.75">
      <c r="B73" t="s">
        <v>85</v>
      </c>
      <c r="C73" s="1">
        <f aca="true" t="shared" si="14" ref="C73:K73">C38*1000000/C65</f>
        <v>1717.222361442596</v>
      </c>
      <c r="D73" s="1">
        <f t="shared" si="14"/>
        <v>1837.851812444417</v>
      </c>
      <c r="E73" s="1">
        <f t="shared" si="14"/>
        <v>2008.4440007799944</v>
      </c>
      <c r="F73" s="1">
        <f t="shared" si="14"/>
        <v>2280.7709427492764</v>
      </c>
      <c r="G73" s="1">
        <f t="shared" si="14"/>
        <v>2554.266705357027</v>
      </c>
      <c r="H73" s="1">
        <f t="shared" si="14"/>
        <v>2631.2597402906476</v>
      </c>
      <c r="I73" s="1">
        <f t="shared" si="14"/>
        <v>2172.064585290464</v>
      </c>
      <c r="J73" s="1">
        <f t="shared" si="14"/>
        <v>1743.9118276688203</v>
      </c>
      <c r="K73" s="1">
        <f t="shared" si="14"/>
        <v>2009.7053984538513</v>
      </c>
      <c r="L73" s="10"/>
      <c r="M73" s="10"/>
      <c r="N73" s="10"/>
      <c r="O73" s="1"/>
      <c r="P73" s="1"/>
    </row>
    <row r="74" spans="2:16" ht="12.75">
      <c r="B74" t="s">
        <v>19</v>
      </c>
      <c r="C74" s="10">
        <f aca="true" t="shared" si="15" ref="C74:L74">C38*1000000/C66</f>
        <v>1704.610375429419</v>
      </c>
      <c r="D74" s="10">
        <f t="shared" si="15"/>
        <v>1823.7351386002324</v>
      </c>
      <c r="E74" s="10">
        <f t="shared" si="15"/>
        <v>1990.3905982668316</v>
      </c>
      <c r="F74" s="10">
        <f t="shared" si="15"/>
        <v>2265.6768320141996</v>
      </c>
      <c r="G74" s="10">
        <f t="shared" si="15"/>
        <v>2536.4194918136936</v>
      </c>
      <c r="H74" s="10">
        <f t="shared" si="15"/>
        <v>2611.894497523969</v>
      </c>
      <c r="I74" s="10">
        <f t="shared" si="15"/>
        <v>2157.290904401611</v>
      </c>
      <c r="J74" s="10">
        <f t="shared" si="15"/>
        <v>1731.9526741224013</v>
      </c>
      <c r="K74" s="10">
        <f t="shared" si="15"/>
        <v>1995.9235230964805</v>
      </c>
      <c r="L74" s="10">
        <f t="shared" si="15"/>
        <v>2209.9488029051063</v>
      </c>
      <c r="M74" s="10">
        <f>M38*1000000/M66</f>
        <v>2079.056005010734</v>
      </c>
      <c r="N74" s="10">
        <f>N38*1000000/N66</f>
        <v>1963.3489478419513</v>
      </c>
      <c r="O74" s="1"/>
      <c r="P74" s="1"/>
    </row>
    <row r="75" spans="2:16" ht="12.75">
      <c r="B75" t="s">
        <v>77</v>
      </c>
      <c r="L75" s="15"/>
      <c r="M75" s="15"/>
      <c r="N75" s="15"/>
      <c r="O75" s="1"/>
      <c r="P75" s="1"/>
    </row>
    <row r="76" spans="2:16" ht="12.75">
      <c r="B76" t="s">
        <v>85</v>
      </c>
      <c r="C76" s="1">
        <f>C71*1000000/C65</f>
        <v>2138.7184919092024</v>
      </c>
      <c r="D76" s="1">
        <f aca="true" t="shared" si="16" ref="D76:K76">D71*1000000/D65</f>
        <v>2195.95003184149</v>
      </c>
      <c r="E76" s="1">
        <f t="shared" si="16"/>
        <v>2307.276633917204</v>
      </c>
      <c r="F76" s="1">
        <f t="shared" si="16"/>
        <v>2512.5400196547766</v>
      </c>
      <c r="G76" s="1">
        <f t="shared" si="16"/>
        <v>2702.023960279494</v>
      </c>
      <c r="H76" s="1">
        <f t="shared" si="16"/>
        <v>2694.2144976550935</v>
      </c>
      <c r="I76" s="1">
        <f t="shared" si="16"/>
        <v>2172.064585290464</v>
      </c>
      <c r="J76" s="1">
        <f t="shared" si="16"/>
        <v>1742.2362373300393</v>
      </c>
      <c r="K76" s="1">
        <f t="shared" si="16"/>
        <v>2007.7744275779064</v>
      </c>
      <c r="L76" s="10"/>
      <c r="M76" s="10"/>
      <c r="N76" s="10"/>
      <c r="O76" s="1"/>
      <c r="P76" s="1"/>
    </row>
    <row r="77" spans="2:16" ht="12.75">
      <c r="B77" t="s">
        <v>19</v>
      </c>
      <c r="C77" s="1">
        <f>C71*1000000/C66</f>
        <v>2123.0108652722993</v>
      </c>
      <c r="D77" s="1">
        <f aca="true" t="shared" si="17" ref="D77:L77">D71*1000000/D66</f>
        <v>2179.0827794505576</v>
      </c>
      <c r="E77" s="1">
        <f t="shared" si="17"/>
        <v>2286.537099349576</v>
      </c>
      <c r="F77" s="1">
        <f t="shared" si="17"/>
        <v>2495.9120643559136</v>
      </c>
      <c r="G77" s="1">
        <f t="shared" si="17"/>
        <v>2683.144334860123</v>
      </c>
      <c r="H77" s="1">
        <f t="shared" si="17"/>
        <v>2674.3859277067572</v>
      </c>
      <c r="I77" s="1">
        <f t="shared" si="17"/>
        <v>2157.290904401611</v>
      </c>
      <c r="J77" s="1">
        <f t="shared" si="17"/>
        <v>1730.2885744116581</v>
      </c>
      <c r="K77" s="1">
        <f t="shared" si="17"/>
        <v>1994.0057941613452</v>
      </c>
      <c r="L77" s="10">
        <f t="shared" si="17"/>
        <v>2206.5134677365077</v>
      </c>
      <c r="M77" s="10">
        <f>M71*1000000/M66</f>
        <v>2096.0467777342333</v>
      </c>
      <c r="N77" s="10">
        <f>N71*1000000/N66</f>
        <v>1979.1498898517357</v>
      </c>
      <c r="O77" s="1"/>
      <c r="P77" s="1"/>
    </row>
    <row r="78" spans="2:16" ht="12.75">
      <c r="B78" t="s">
        <v>78</v>
      </c>
      <c r="C78" s="1">
        <f aca="true" t="shared" si="18" ref="C78:L78">C42/C62</f>
        <v>2464.371541118109</v>
      </c>
      <c r="D78" s="1">
        <f t="shared" si="18"/>
        <v>2568.5245823891037</v>
      </c>
      <c r="E78" s="1">
        <f t="shared" si="18"/>
        <v>2853.751914477498</v>
      </c>
      <c r="F78" s="1">
        <f t="shared" si="18"/>
        <v>3205.607243335501</v>
      </c>
      <c r="G78" s="1">
        <f t="shared" si="18"/>
        <v>3451.9659181970565</v>
      </c>
      <c r="H78" s="1">
        <f t="shared" si="18"/>
        <v>3649.0092521360484</v>
      </c>
      <c r="I78" s="1">
        <f t="shared" si="18"/>
        <v>3452.311674127682</v>
      </c>
      <c r="J78" s="1">
        <f t="shared" si="18"/>
        <v>3317.0392160482006</v>
      </c>
      <c r="K78" s="1">
        <f t="shared" si="18"/>
        <v>3598.933198711457</v>
      </c>
      <c r="L78" s="10">
        <f t="shared" si="18"/>
        <v>3052.0201552473045</v>
      </c>
      <c r="M78" s="10">
        <f>M42/M62</f>
        <v>2841.194048112879</v>
      </c>
      <c r="N78" s="10">
        <f>N42/N62</f>
        <v>2761.612800556616</v>
      </c>
      <c r="O78" s="1"/>
      <c r="P78" s="1"/>
    </row>
    <row r="79" spans="2:16" ht="12.75">
      <c r="B79" t="s">
        <v>79</v>
      </c>
      <c r="L79" s="15"/>
      <c r="M79" s="15"/>
      <c r="N79" s="15"/>
      <c r="O79" s="1"/>
      <c r="P79" s="1"/>
    </row>
    <row r="80" spans="2:16" ht="12.75">
      <c r="B80" t="s">
        <v>85</v>
      </c>
      <c r="C80" s="1">
        <f>C78*1000000/C65</f>
        <v>2063.350206814785</v>
      </c>
      <c r="D80" s="1">
        <f aca="true" t="shared" si="19" ref="D80:K80">D78*1000000/D65</f>
        <v>2080.06137475322</v>
      </c>
      <c r="E80" s="1">
        <f t="shared" si="19"/>
        <v>2264.2501167716046</v>
      </c>
      <c r="F80" s="1">
        <f t="shared" si="19"/>
        <v>2466.9240962167364</v>
      </c>
      <c r="G80" s="1">
        <f t="shared" si="19"/>
        <v>2591.1493532500563</v>
      </c>
      <c r="H80" s="1">
        <f t="shared" si="19"/>
        <v>2691.278708853535</v>
      </c>
      <c r="I80" s="1">
        <f t="shared" si="19"/>
        <v>2490.0487206863986</v>
      </c>
      <c r="J80" s="1">
        <f t="shared" si="19"/>
        <v>2358.225202222511</v>
      </c>
      <c r="K80" s="1">
        <f t="shared" si="19"/>
        <v>2558.6357041710976</v>
      </c>
      <c r="L80" s="10"/>
      <c r="M80" s="10"/>
      <c r="N80" s="10"/>
      <c r="O80" s="1"/>
      <c r="P80" s="1"/>
    </row>
    <row r="81" spans="2:16" ht="12.75">
      <c r="B81" t="s">
        <v>19</v>
      </c>
      <c r="C81" s="1">
        <f>C78*1000000/C66</f>
        <v>2048.1961158054105</v>
      </c>
      <c r="D81" s="1">
        <f aca="true" t="shared" si="20" ref="D81:L81">D78*1000000/D66</f>
        <v>2064.0842715915555</v>
      </c>
      <c r="E81" s="1">
        <f t="shared" si="20"/>
        <v>2243.8973368421275</v>
      </c>
      <c r="F81" s="1">
        <f t="shared" si="20"/>
        <v>2450.5980264718983</v>
      </c>
      <c r="G81" s="1">
        <f t="shared" si="20"/>
        <v>2573.044432674168</v>
      </c>
      <c r="H81" s="1">
        <f t="shared" si="20"/>
        <v>2671.4717453859207</v>
      </c>
      <c r="I81" s="1">
        <f t="shared" si="20"/>
        <v>2473.1122145409345</v>
      </c>
      <c r="J81" s="1">
        <f t="shared" si="20"/>
        <v>2342.0532967150443</v>
      </c>
      <c r="K81" s="1">
        <f t="shared" si="20"/>
        <v>2541.089451677108</v>
      </c>
      <c r="L81" s="10">
        <f t="shared" si="20"/>
        <v>2134.09191691017</v>
      </c>
      <c r="M81" s="10">
        <f>M78*1000000/M66</f>
        <v>1975.9337122560776</v>
      </c>
      <c r="N81" s="10">
        <f>N78*1000000/N66</f>
        <v>1914.8391729359143</v>
      </c>
      <c r="O81" s="1"/>
      <c r="P81" s="1"/>
    </row>
    <row r="82" spans="13:16" ht="12.75">
      <c r="M82" s="1"/>
      <c r="N82" s="1"/>
      <c r="O82" s="1"/>
      <c r="P82" s="1"/>
    </row>
    <row r="83" spans="2:16" ht="12.75">
      <c r="B83" t="s">
        <v>147</v>
      </c>
      <c r="M83" s="1"/>
      <c r="N83" s="1"/>
      <c r="O83" s="1"/>
      <c r="P83" s="1"/>
    </row>
    <row r="84" spans="13:16" ht="12.75">
      <c r="M84" s="1"/>
      <c r="N84" s="1"/>
      <c r="O84" s="1"/>
      <c r="P84" s="1"/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2450.6</v>
      </c>
      <c r="O85" s="4">
        <f>SUM(O86:O90)</f>
        <v>2478.4300000000003</v>
      </c>
      <c r="P85" s="4">
        <f>SUM(P86:P90)</f>
        <v>2410.52</v>
      </c>
      <c r="Q85" s="4">
        <f>SUM(Q86:Q90)</f>
        <v>2547.54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784.06</v>
      </c>
      <c r="O86" s="1">
        <v>766.07</v>
      </c>
      <c r="P86" s="1">
        <v>731.27</v>
      </c>
      <c r="Q86" s="1">
        <v>748.29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699.65</v>
      </c>
      <c r="O87" s="1">
        <v>811.16</v>
      </c>
      <c r="P87" s="1">
        <v>802.8</v>
      </c>
      <c r="Q87" s="1">
        <v>865.88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411.56</v>
      </c>
      <c r="O88" s="1">
        <v>465.23</v>
      </c>
      <c r="P88" s="1">
        <v>477.31</v>
      </c>
      <c r="Q88" s="1">
        <v>467.24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45.68</v>
      </c>
      <c r="O89" s="1">
        <v>-147.85</v>
      </c>
      <c r="P89" s="1">
        <v>-168.27</v>
      </c>
      <c r="Q89" s="1">
        <v>-187.97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509.65</v>
      </c>
      <c r="O90" s="1">
        <v>583.82</v>
      </c>
      <c r="P90" s="1">
        <v>567.41</v>
      </c>
      <c r="Q90" s="1">
        <v>654.1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133.15999999999997</v>
      </c>
      <c r="N92" s="4">
        <f>SUM(N93:N97)</f>
        <v>135.59</v>
      </c>
      <c r="O92" s="4">
        <f>SUM(O93:O97)</f>
        <v>25.280000000000015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-27.35</v>
      </c>
      <c r="N93" s="1">
        <v>52.79</v>
      </c>
      <c r="O93" s="1">
        <v>-98.28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31.85</v>
      </c>
      <c r="N94" s="1">
        <v>4.93</v>
      </c>
      <c r="O94" s="1">
        <v>-6.91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-8.52</v>
      </c>
      <c r="N95" s="1">
        <v>-51.82</v>
      </c>
      <c r="O95" s="1">
        <v>-9.39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138.64</v>
      </c>
      <c r="N96" s="1">
        <v>129.69</v>
      </c>
      <c r="O96" s="1">
        <v>139.86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-1.46</v>
      </c>
      <c r="N97" s="1"/>
      <c r="O97" s="1"/>
      <c r="P97" s="1"/>
    </row>
    <row r="99" ht="12.75">
      <c r="B99" s="3" t="s">
        <v>154</v>
      </c>
    </row>
    <row r="100" spans="2:15" ht="12.75">
      <c r="B100" t="s">
        <v>155</v>
      </c>
      <c r="N100" s="1">
        <v>20.343</v>
      </c>
      <c r="O100" s="1"/>
    </row>
    <row r="101" spans="2:15" ht="12.75">
      <c r="B101" t="s">
        <v>156</v>
      </c>
      <c r="N101" s="1"/>
      <c r="O101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R101"/>
  <sheetViews>
    <sheetView zoomScale="125" zoomScaleNormal="125" workbookViewId="0" topLeftCell="A3">
      <pane xSplit="15740" ySplit="3860" topLeftCell="M82" activePane="bottomRight" state="split"/>
      <selection pane="topLeft" activeCell="C13" sqref="C13:M13"/>
      <selection pane="topRight" activeCell="P8" sqref="P8:Q8"/>
      <selection pane="bottomLeft" activeCell="B101" sqref="B101"/>
      <selection pane="bottomRight" activeCell="N96" sqref="N96:O96"/>
    </sheetView>
  </sheetViews>
  <sheetFormatPr defaultColWidth="11.00390625" defaultRowHeight="12.75"/>
  <cols>
    <col min="1" max="1" width="2.375" style="0" customWidth="1"/>
    <col min="2" max="2" width="60.375" style="0" customWidth="1"/>
    <col min="3" max="4" width="10.00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875" style="0" customWidth="1"/>
  </cols>
  <sheetData>
    <row r="4" ht="12.75">
      <c r="B4" s="7" t="s">
        <v>5</v>
      </c>
    </row>
    <row r="5" ht="12.75">
      <c r="B5" t="s">
        <v>74</v>
      </c>
    </row>
    <row r="7" spans="3:11" ht="12.75">
      <c r="C7" s="2"/>
      <c r="D7" s="2"/>
      <c r="E7" s="2"/>
      <c r="F7" s="2"/>
      <c r="G7" s="2"/>
      <c r="H7" s="2"/>
      <c r="I7" s="2"/>
      <c r="J7" s="2" t="s">
        <v>63</v>
      </c>
      <c r="K7" s="2" t="s">
        <v>127</v>
      </c>
    </row>
    <row r="8" spans="3:17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</row>
    <row r="9" spans="2:16" ht="12.75">
      <c r="B9" s="3" t="s">
        <v>132</v>
      </c>
      <c r="C9" s="4">
        <f>C10+C17</f>
        <v>3135.7837343932997</v>
      </c>
      <c r="D9" s="4">
        <f aca="true" t="shared" si="1" ref="D9:L9">D10+D17</f>
        <v>3602.8106614013795</v>
      </c>
      <c r="E9" s="4">
        <f t="shared" si="1"/>
        <v>4232.8299165242115</v>
      </c>
      <c r="F9" s="4">
        <f t="shared" si="1"/>
        <v>4953.7154866376395</v>
      </c>
      <c r="G9" s="4">
        <f t="shared" si="1"/>
        <v>5793.56634103208</v>
      </c>
      <c r="H9" s="4">
        <f t="shared" si="1"/>
        <v>5735.855194300865</v>
      </c>
      <c r="I9" s="4">
        <f t="shared" si="1"/>
        <v>4612.85828640756</v>
      </c>
      <c r="J9" s="4">
        <f t="shared" si="1"/>
        <v>3978.920117788124</v>
      </c>
      <c r="K9" s="4">
        <f t="shared" si="1"/>
        <v>5013.972107788124</v>
      </c>
      <c r="L9" s="4">
        <f t="shared" si="1"/>
        <v>4769.784648898098</v>
      </c>
      <c r="M9" s="4">
        <f>M10+M17</f>
        <v>4504.484030220046</v>
      </c>
      <c r="N9" s="4">
        <f>N10+N17</f>
        <v>4153.6179041787545</v>
      </c>
      <c r="O9" s="4">
        <f>O10+O17</f>
        <v>0</v>
      </c>
      <c r="P9" s="1"/>
    </row>
    <row r="10" spans="2:16" ht="12.75">
      <c r="B10" s="5" t="s">
        <v>119</v>
      </c>
      <c r="C10" s="6">
        <f>SUM(C11:C16)</f>
        <v>1493.2536936147183</v>
      </c>
      <c r="D10" s="6">
        <f aca="true" t="shared" si="2" ref="D10:J10">SUM(D11:D16)</f>
        <v>1826.8776614013793</v>
      </c>
      <c r="E10" s="6">
        <f t="shared" si="2"/>
        <v>2258.070696524212</v>
      </c>
      <c r="F10" s="6">
        <f t="shared" si="2"/>
        <v>2678.6099466376395</v>
      </c>
      <c r="G10" s="6">
        <f t="shared" si="2"/>
        <v>3115.8046410320803</v>
      </c>
      <c r="H10" s="6">
        <f t="shared" si="2"/>
        <v>2915.556484300865</v>
      </c>
      <c r="I10" s="6">
        <f t="shared" si="2"/>
        <v>1891.94938640756</v>
      </c>
      <c r="J10" s="6">
        <f t="shared" si="2"/>
        <v>1440.264617788124</v>
      </c>
      <c r="K10" s="6">
        <f>J10</f>
        <v>1440.264617788124</v>
      </c>
      <c r="L10" s="6">
        <f>SUM(L11:L16)</f>
        <v>1337.3837988980974</v>
      </c>
      <c r="M10" s="6">
        <f>SUM(M11:M16)</f>
        <v>1082.8522348700458</v>
      </c>
      <c r="N10" s="6">
        <f>SUM(N11:N16)</f>
        <v>995.475493518755</v>
      </c>
      <c r="O10" s="6">
        <f>SUM(O11:O16)</f>
        <v>0</v>
      </c>
      <c r="P10" s="1"/>
    </row>
    <row r="11" spans="2:16" ht="12.75">
      <c r="B11" t="s">
        <v>120</v>
      </c>
      <c r="C11" s="1">
        <v>48.21157854798881</v>
      </c>
      <c r="D11" s="1">
        <v>51.478</v>
      </c>
      <c r="E11" s="1">
        <v>52.965</v>
      </c>
      <c r="F11" s="1">
        <v>59.80565</v>
      </c>
      <c r="G11" s="1">
        <v>67.31415</v>
      </c>
      <c r="H11" s="1">
        <v>72.29066999999999</v>
      </c>
      <c r="I11" s="1">
        <v>59.909</v>
      </c>
      <c r="J11" s="1">
        <v>42.38402</v>
      </c>
      <c r="K11" s="1">
        <v>42.38402</v>
      </c>
      <c r="L11" s="1">
        <v>67.28816</v>
      </c>
      <c r="M11" s="1">
        <v>63.297710652</v>
      </c>
      <c r="N11" s="1">
        <v>60.702475598999996</v>
      </c>
      <c r="O11" s="1"/>
      <c r="P11" s="1"/>
    </row>
    <row r="12" spans="2:16" ht="12.75">
      <c r="B12" t="s">
        <v>10</v>
      </c>
      <c r="C12" s="1">
        <v>99.49</v>
      </c>
      <c r="D12" s="1">
        <v>100.891</v>
      </c>
      <c r="E12" s="1">
        <v>107.298</v>
      </c>
      <c r="F12" s="1">
        <v>121.493</v>
      </c>
      <c r="G12" s="1">
        <v>147.344</v>
      </c>
      <c r="H12" s="1">
        <v>188.27</v>
      </c>
      <c r="I12" s="1">
        <v>216.093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/>
      <c r="P12" s="1"/>
    </row>
    <row r="13" spans="2:16" ht="12.75">
      <c r="B13" t="s">
        <v>81</v>
      </c>
      <c r="C13" s="1">
        <v>146.01794934813307</v>
      </c>
      <c r="D13" s="1">
        <v>163.4002879426835</v>
      </c>
      <c r="E13" s="1">
        <v>186.5305676353438</v>
      </c>
      <c r="F13" s="1">
        <v>218.7774268391048</v>
      </c>
      <c r="G13" s="1">
        <v>244.05264995142863</v>
      </c>
      <c r="H13" s="1">
        <v>258.96325159824823</v>
      </c>
      <c r="I13" s="1">
        <v>253.7837689395143</v>
      </c>
      <c r="J13" s="1">
        <v>219.99738491390787</v>
      </c>
      <c r="K13" s="1">
        <v>219.99738491390787</v>
      </c>
      <c r="L13" s="1">
        <v>209.53561481777533</v>
      </c>
      <c r="M13" s="1">
        <v>190.29577098179968</v>
      </c>
      <c r="N13" s="1">
        <v>195.5058608535339</v>
      </c>
      <c r="O13" s="1"/>
      <c r="P13" s="1"/>
    </row>
    <row r="14" spans="2:16" ht="12.75">
      <c r="B14" t="s">
        <v>17</v>
      </c>
      <c r="C14" s="1">
        <v>993.749</v>
      </c>
      <c r="D14" s="1">
        <v>1279.278</v>
      </c>
      <c r="E14" s="1">
        <v>1670.35</v>
      </c>
      <c r="F14" s="1">
        <v>2045.584</v>
      </c>
      <c r="G14" s="1">
        <v>2421.78</v>
      </c>
      <c r="H14" s="1">
        <v>2145.024</v>
      </c>
      <c r="I14" s="1">
        <v>1136.232</v>
      </c>
      <c r="J14" s="1">
        <v>970.56</v>
      </c>
      <c r="K14" s="1">
        <v>970.56</v>
      </c>
      <c r="L14" s="1">
        <v>859.456</v>
      </c>
      <c r="M14" s="1">
        <v>691.504</v>
      </c>
      <c r="N14" s="1">
        <v>630.741</v>
      </c>
      <c r="O14" s="1"/>
      <c r="P14" s="1"/>
    </row>
    <row r="15" spans="2:16" ht="12.75">
      <c r="B15" t="s">
        <v>51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235.3138410806513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1"/>
      <c r="P15" s="1"/>
    </row>
    <row r="16" spans="2:16" ht="12.75">
      <c r="B16" t="s">
        <v>93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22</v>
      </c>
      <c r="C17" s="6">
        <f>C18+C19+C20</f>
        <v>1642.5300407785812</v>
      </c>
      <c r="D17" s="6">
        <f aca="true" t="shared" si="3" ref="D17:N17">D18+D19+D20</f>
        <v>1775.933</v>
      </c>
      <c r="E17" s="6">
        <f t="shared" si="3"/>
        <v>1974.75922</v>
      </c>
      <c r="F17" s="6">
        <f t="shared" si="3"/>
        <v>2275.10554</v>
      </c>
      <c r="G17" s="6">
        <f t="shared" si="3"/>
        <v>2677.7617</v>
      </c>
      <c r="H17" s="6">
        <f t="shared" si="3"/>
        <v>2820.29871</v>
      </c>
      <c r="I17" s="6">
        <f t="shared" si="3"/>
        <v>2720.9089</v>
      </c>
      <c r="J17" s="6">
        <f t="shared" si="3"/>
        <v>2538.6555000000003</v>
      </c>
      <c r="K17" s="6">
        <f t="shared" si="3"/>
        <v>3573.70749</v>
      </c>
      <c r="L17" s="6">
        <f t="shared" si="3"/>
        <v>3432.40085</v>
      </c>
      <c r="M17" s="6">
        <f t="shared" si="3"/>
        <v>3421.63179535</v>
      </c>
      <c r="N17" s="6">
        <f t="shared" si="3"/>
        <v>3158.1424106599998</v>
      </c>
      <c r="O17" s="1"/>
      <c r="P17" s="1"/>
    </row>
    <row r="18" spans="2:16" ht="12.75">
      <c r="B18" t="s">
        <v>145</v>
      </c>
      <c r="C18" s="1">
        <v>1414.4734462385813</v>
      </c>
      <c r="D18" s="1">
        <v>1525.952</v>
      </c>
      <c r="E18" s="1">
        <v>1698.619</v>
      </c>
      <c r="F18" s="1">
        <v>1965.9368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3413.23773</v>
      </c>
      <c r="L18" s="1">
        <v>3281.06113</v>
      </c>
      <c r="M18" s="1">
        <v>3291.2794543500004</v>
      </c>
      <c r="N18" s="1">
        <v>3045.18280948</v>
      </c>
      <c r="O18" s="1"/>
      <c r="P18" s="1"/>
    </row>
    <row r="19" spans="2:16" ht="12.75">
      <c r="B19" t="s">
        <v>71</v>
      </c>
      <c r="C19" s="1">
        <v>140.86761723000004</v>
      </c>
      <c r="D19" s="1">
        <v>156.695</v>
      </c>
      <c r="E19" s="1">
        <v>180.118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</v>
      </c>
      <c r="K19" s="1">
        <v>71.20363</v>
      </c>
      <c r="L19" s="1">
        <v>64.31633000000001</v>
      </c>
      <c r="M19" s="1">
        <v>47.32758338000001</v>
      </c>
      <c r="N19" s="1">
        <v>36.54996026</v>
      </c>
      <c r="O19" s="1"/>
      <c r="P19" s="1"/>
    </row>
    <row r="20" spans="2:16" ht="12.75">
      <c r="B20" t="s">
        <v>23</v>
      </c>
      <c r="C20" s="1">
        <v>87.18897731</v>
      </c>
      <c r="D20" s="1">
        <v>93.286</v>
      </c>
      <c r="E20" s="1">
        <v>96.02222</v>
      </c>
      <c r="F20" s="1">
        <v>100.44434</v>
      </c>
      <c r="G20" s="1">
        <v>101.18891</v>
      </c>
      <c r="H20" s="1">
        <v>102.99825999999999</v>
      </c>
      <c r="I20" s="1">
        <v>97.15645</v>
      </c>
      <c r="J20" s="1">
        <v>89.26613</v>
      </c>
      <c r="K20" s="1">
        <v>89.26613</v>
      </c>
      <c r="L20" s="1">
        <v>87.02339</v>
      </c>
      <c r="M20" s="1">
        <v>83.02475762</v>
      </c>
      <c r="N20" s="1">
        <v>76.40964092</v>
      </c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24</v>
      </c>
      <c r="C22" s="4">
        <f>C23+C24+C25</f>
        <v>2270.347790180696</v>
      </c>
      <c r="D22" s="4">
        <f aca="true" t="shared" si="4" ref="D22:K22">D23+D24+D25</f>
        <v>2458.445</v>
      </c>
      <c r="E22" s="4">
        <f t="shared" si="4"/>
        <v>2669.24626</v>
      </c>
      <c r="F22" s="4">
        <f t="shared" si="4"/>
        <v>2924.56442</v>
      </c>
      <c r="G22" s="4">
        <f t="shared" si="4"/>
        <v>3134.2282</v>
      </c>
      <c r="H22" s="4">
        <f t="shared" si="4"/>
        <v>3252.5408600000005</v>
      </c>
      <c r="I22" s="4">
        <f t="shared" si="4"/>
        <v>2962.8162399999997</v>
      </c>
      <c r="J22" s="4">
        <f t="shared" si="4"/>
        <v>2364.0143</v>
      </c>
      <c r="K22" s="4">
        <f t="shared" si="4"/>
        <v>3334.903236928571</v>
      </c>
      <c r="L22" s="4">
        <f>L23+L24+L25</f>
        <v>4245.74138</v>
      </c>
      <c r="M22" s="4">
        <f>M23+M24+M25</f>
        <v>4191.195936842372</v>
      </c>
      <c r="N22" s="4">
        <f>N23+N24+N25</f>
        <v>4188.556026948374</v>
      </c>
      <c r="O22" s="1"/>
      <c r="P22" s="1"/>
    </row>
    <row r="23" spans="2:16" ht="12.75">
      <c r="B23" t="s">
        <v>25</v>
      </c>
      <c r="C23" s="1">
        <v>1442.1185909004894</v>
      </c>
      <c r="D23" s="1">
        <v>1587.565</v>
      </c>
      <c r="E23" s="1">
        <v>1751.733</v>
      </c>
      <c r="F23" s="1">
        <v>1969.47449</v>
      </c>
      <c r="G23" s="1">
        <v>2147.65802</v>
      </c>
      <c r="H23" s="1">
        <v>2200.5466800000004</v>
      </c>
      <c r="I23" s="1">
        <v>1923.99713</v>
      </c>
      <c r="J23" s="1">
        <v>1357.15249</v>
      </c>
      <c r="K23" s="1">
        <v>1938.7892714285713</v>
      </c>
      <c r="L23" s="1">
        <v>2825.33246</v>
      </c>
      <c r="M23" s="1">
        <v>2833.7301859678396</v>
      </c>
      <c r="N23" s="1">
        <v>2879.821355433412</v>
      </c>
      <c r="O23" s="1"/>
      <c r="P23" s="1"/>
    </row>
    <row r="24" spans="2:16" ht="12.75">
      <c r="B24" t="s">
        <v>30</v>
      </c>
      <c r="C24" s="1">
        <v>749.9031992802066</v>
      </c>
      <c r="D24" s="1">
        <v>786.455</v>
      </c>
      <c r="E24" s="1">
        <v>825.98899</v>
      </c>
      <c r="F24" s="1">
        <v>858.85833</v>
      </c>
      <c r="G24" s="1">
        <v>875.73613</v>
      </c>
      <c r="H24" s="1">
        <v>930.39037</v>
      </c>
      <c r="I24" s="1">
        <v>907.0381799999999</v>
      </c>
      <c r="J24" s="1">
        <v>865.00479</v>
      </c>
      <c r="K24" s="1">
        <v>1254.2569454999998</v>
      </c>
      <c r="L24" s="1">
        <v>1270.3006200000002</v>
      </c>
      <c r="M24" s="1">
        <v>1210.6518255517135</v>
      </c>
      <c r="N24" s="1">
        <v>1149.5998652285384</v>
      </c>
      <c r="O24" s="1"/>
      <c r="P24" s="1"/>
    </row>
    <row r="25" spans="2:16" ht="12.75">
      <c r="B25" t="s">
        <v>124</v>
      </c>
      <c r="C25" s="1">
        <v>78.326</v>
      </c>
      <c r="D25" s="1">
        <v>84.425</v>
      </c>
      <c r="E25" s="1">
        <v>91.52427</v>
      </c>
      <c r="F25" s="1">
        <v>96.2316</v>
      </c>
      <c r="G25" s="1">
        <v>110.83405</v>
      </c>
      <c r="H25" s="1">
        <v>121.60381</v>
      </c>
      <c r="I25" s="1">
        <v>131.78093</v>
      </c>
      <c r="J25" s="1">
        <v>141.85702</v>
      </c>
      <c r="K25" s="1">
        <v>141.85702</v>
      </c>
      <c r="L25" s="1">
        <v>150.10829999999999</v>
      </c>
      <c r="M25" s="1">
        <v>146.81392532281936</v>
      </c>
      <c r="N25" s="1">
        <v>159.13480628642384</v>
      </c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125</v>
      </c>
      <c r="C27" s="4">
        <f aca="true" t="shared" si="5" ref="C27:N27">SUM(C28:C36)</f>
        <v>1705.196250223</v>
      </c>
      <c r="D27" s="4">
        <f t="shared" si="5"/>
        <v>1818.645301737</v>
      </c>
      <c r="E27" s="4">
        <f t="shared" si="5"/>
        <v>1871.3192842750002</v>
      </c>
      <c r="F27" s="4">
        <f t="shared" si="5"/>
        <v>2112.8358590020002</v>
      </c>
      <c r="G27" s="4">
        <f t="shared" si="5"/>
        <v>2434.163848345</v>
      </c>
      <c r="H27" s="4">
        <f t="shared" si="5"/>
        <v>2621.905457269</v>
      </c>
      <c r="I27" s="4">
        <f t="shared" si="5"/>
        <v>2234.925391264</v>
      </c>
      <c r="J27" s="4">
        <f t="shared" si="5"/>
        <v>1835.8544922350072</v>
      </c>
      <c r="K27" s="4">
        <f t="shared" si="5"/>
        <v>1265.0229572122369</v>
      </c>
      <c r="L27" s="4">
        <f t="shared" si="5"/>
        <v>1794.987910306004</v>
      </c>
      <c r="M27" s="4">
        <f t="shared" si="5"/>
        <v>1515.8884410162002</v>
      </c>
      <c r="N27" s="4">
        <f t="shared" si="5"/>
        <v>1387.7676750237406</v>
      </c>
      <c r="O27" s="1"/>
      <c r="P27" s="1"/>
    </row>
    <row r="28" spans="2:16" ht="12.75">
      <c r="B28" t="s">
        <v>126</v>
      </c>
      <c r="C28" s="1">
        <v>1703.215880223</v>
      </c>
      <c r="D28" s="1">
        <v>1818.645301737</v>
      </c>
      <c r="E28" s="1">
        <v>1871.1642842750002</v>
      </c>
      <c r="F28" s="1">
        <v>2112.8358590020002</v>
      </c>
      <c r="G28" s="1">
        <v>2378.098848345</v>
      </c>
      <c r="H28" s="1">
        <v>2553.911057269</v>
      </c>
      <c r="I28" s="1">
        <v>2116.4869112640004</v>
      </c>
      <c r="J28" s="1">
        <v>1497.4690522350072</v>
      </c>
      <c r="K28" s="1">
        <v>-170.10452153554616</v>
      </c>
      <c r="L28" s="1">
        <v>-596.8636905409996</v>
      </c>
      <c r="M28" s="1">
        <v>-786.1967810099065</v>
      </c>
      <c r="N28" s="1">
        <v>-854.0040429968392</v>
      </c>
      <c r="O28" s="1"/>
      <c r="P28" s="1"/>
    </row>
    <row r="29" spans="2:16" ht="12.75">
      <c r="B29" t="s">
        <v>29</v>
      </c>
      <c r="C29" s="1">
        <v>1.98037</v>
      </c>
      <c r="D29" s="1">
        <v>0</v>
      </c>
      <c r="E29" s="1">
        <v>0.155</v>
      </c>
      <c r="F29" s="1">
        <v>0</v>
      </c>
      <c r="G29" s="1">
        <v>0</v>
      </c>
      <c r="H29" s="1">
        <v>0</v>
      </c>
      <c r="I29" s="1">
        <v>49.71478</v>
      </c>
      <c r="J29" s="1">
        <v>53.39455</v>
      </c>
      <c r="M29" s="1"/>
      <c r="N29" s="1"/>
      <c r="O29" s="1"/>
      <c r="P29" s="1"/>
    </row>
    <row r="30" spans="2:16" ht="12.75">
      <c r="B30" t="s">
        <v>98</v>
      </c>
      <c r="C30" s="1"/>
      <c r="D30" s="1"/>
      <c r="E30" s="1"/>
      <c r="F30" s="1"/>
      <c r="G30" s="1">
        <v>56.065</v>
      </c>
      <c r="H30" s="1">
        <v>67.9944</v>
      </c>
      <c r="I30" s="1">
        <v>68.7237</v>
      </c>
      <c r="J30" s="1">
        <v>69.0654</v>
      </c>
      <c r="M30" s="1"/>
      <c r="N30" s="1"/>
      <c r="O30" s="1"/>
      <c r="P30" s="1"/>
    </row>
    <row r="31" spans="2:16" ht="12.75">
      <c r="B31" t="s">
        <v>150</v>
      </c>
      <c r="C31" s="1"/>
      <c r="D31" s="1"/>
      <c r="E31" s="1"/>
      <c r="F31" s="1"/>
      <c r="G31" s="1"/>
      <c r="H31" s="1"/>
      <c r="I31" s="1"/>
      <c r="J31" s="1">
        <v>215.92549</v>
      </c>
      <c r="M31" s="1"/>
      <c r="N31" s="1"/>
      <c r="O31" s="1"/>
      <c r="P31" s="1"/>
    </row>
    <row r="32" spans="2:16" ht="12.75">
      <c r="B32" t="s">
        <v>151</v>
      </c>
      <c r="K32" s="1">
        <v>739.4582618680288</v>
      </c>
      <c r="L32" s="1">
        <v>1179.3800211030039</v>
      </c>
      <c r="M32" s="1">
        <v>1147.4665267818427</v>
      </c>
      <c r="N32" s="1">
        <v>1157.2785794760248</v>
      </c>
      <c r="O32" s="1"/>
      <c r="P32" s="1"/>
    </row>
    <row r="33" spans="2:16" ht="12.75">
      <c r="B33" t="s">
        <v>152</v>
      </c>
      <c r="K33" s="1"/>
      <c r="L33">
        <v>0</v>
      </c>
      <c r="M33" s="1">
        <v>0</v>
      </c>
      <c r="N33" s="1">
        <v>196.18948483389426</v>
      </c>
      <c r="O33" s="1"/>
      <c r="P33" s="1"/>
    </row>
    <row r="34" spans="2:16" ht="12.75">
      <c r="B34" t="s">
        <v>59</v>
      </c>
      <c r="K34" s="1">
        <v>634.0266568797541</v>
      </c>
      <c r="L34" s="1">
        <v>1114.62018</v>
      </c>
      <c r="M34" s="1">
        <v>1062.570257754098</v>
      </c>
      <c r="N34" s="1">
        <v>800.0292442080427</v>
      </c>
      <c r="O34" s="1"/>
      <c r="P34" s="1"/>
    </row>
    <row r="35" spans="2:16" ht="12.75">
      <c r="B35" t="s">
        <v>60</v>
      </c>
      <c r="K35" s="1"/>
      <c r="M35" s="1"/>
      <c r="N35" s="1"/>
      <c r="O35" s="1"/>
      <c r="P35" s="1"/>
    </row>
    <row r="36" spans="2:16" ht="12.75">
      <c r="B36" t="s">
        <v>61</v>
      </c>
      <c r="C36" s="11"/>
      <c r="D36" s="11"/>
      <c r="E36" s="11"/>
      <c r="F36" s="11"/>
      <c r="G36" s="11"/>
      <c r="H36" s="11"/>
      <c r="I36" s="11"/>
      <c r="J36" s="11"/>
      <c r="K36" s="12">
        <v>61.64256</v>
      </c>
      <c r="L36" s="1">
        <v>97.851399744</v>
      </c>
      <c r="M36" s="1">
        <v>92.0484374901659</v>
      </c>
      <c r="N36" s="1">
        <v>88.27440950261797</v>
      </c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133</v>
      </c>
      <c r="C38" s="8">
        <f aca="true" t="shared" si="6" ref="C38:N38">C9+C22+C27</f>
        <v>7111.327774796995</v>
      </c>
      <c r="D38" s="8">
        <f t="shared" si="6"/>
        <v>7879.90096313838</v>
      </c>
      <c r="E38" s="8">
        <f t="shared" si="6"/>
        <v>8773.395460799211</v>
      </c>
      <c r="F38" s="8">
        <f t="shared" si="6"/>
        <v>9991.115765639639</v>
      </c>
      <c r="G38" s="8">
        <f t="shared" si="6"/>
        <v>11361.958389377081</v>
      </c>
      <c r="H38" s="8">
        <f t="shared" si="6"/>
        <v>11610.301511569865</v>
      </c>
      <c r="I38" s="8">
        <f t="shared" si="6"/>
        <v>9810.59991767156</v>
      </c>
      <c r="J38" s="8">
        <f t="shared" si="6"/>
        <v>8178.788910023131</v>
      </c>
      <c r="K38" s="8">
        <f t="shared" si="6"/>
        <v>9613.898301928932</v>
      </c>
      <c r="L38" s="8">
        <f t="shared" si="6"/>
        <v>10810.513939204102</v>
      </c>
      <c r="M38" s="8">
        <f t="shared" si="6"/>
        <v>10211.56840807862</v>
      </c>
      <c r="N38" s="8">
        <f t="shared" si="6"/>
        <v>9729.94160615087</v>
      </c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121</v>
      </c>
      <c r="C40" s="1">
        <v>283.3640257617348</v>
      </c>
      <c r="D40" s="1">
        <v>438.0583993077854</v>
      </c>
      <c r="E40" s="1">
        <v>443.0680461492338</v>
      </c>
      <c r="F40" s="1">
        <v>592.2246230319863</v>
      </c>
      <c r="G40" s="1">
        <v>773.756309769905</v>
      </c>
      <c r="H40" s="1">
        <v>503.33584107834423</v>
      </c>
      <c r="I40" s="1">
        <v>-622.0504112556085</v>
      </c>
      <c r="J40" s="1">
        <v>-2207.531520562332</v>
      </c>
      <c r="K40" s="1">
        <v>-1666.7622846323163</v>
      </c>
      <c r="L40" s="1">
        <v>704.1960081740849</v>
      </c>
      <c r="M40" s="1">
        <v>911.4419688116976</v>
      </c>
      <c r="N40" s="1">
        <v>925.8826429616371</v>
      </c>
      <c r="O40" s="1"/>
      <c r="P40" s="1"/>
    </row>
    <row r="41" spans="2:16" ht="12.75">
      <c r="B41" t="s">
        <v>122</v>
      </c>
      <c r="C41" s="1">
        <v>159.45810153759578</v>
      </c>
      <c r="D41" s="1">
        <v>75.84545180458055</v>
      </c>
      <c r="E41" s="1">
        <v>283.3640257617348</v>
      </c>
      <c r="F41" s="1">
        <v>438.0583993077854</v>
      </c>
      <c r="G41" s="1">
        <v>443.0680461492338</v>
      </c>
      <c r="H41" s="1">
        <v>592.2246230319863</v>
      </c>
      <c r="I41" s="1">
        <v>773.756309769905</v>
      </c>
      <c r="J41" s="1">
        <v>503.33584107834423</v>
      </c>
      <c r="K41" s="1">
        <v>504.5107788986538</v>
      </c>
      <c r="L41" s="1">
        <v>0</v>
      </c>
      <c r="M41" s="1">
        <v>-124.12422183786441</v>
      </c>
      <c r="N41" s="1">
        <v>489.732221454944</v>
      </c>
      <c r="O41" s="1"/>
      <c r="P41" s="1"/>
    </row>
    <row r="42" spans="2:16" ht="12.75">
      <c r="B42" s="3" t="s">
        <v>20</v>
      </c>
      <c r="C42" s="4">
        <f>C38-C40+C41</f>
        <v>6987.421850572857</v>
      </c>
      <c r="D42" s="4">
        <f>D38-D40+D41</f>
        <v>7517.688015635175</v>
      </c>
      <c r="E42" s="4">
        <f>E38-E40+E41</f>
        <v>8613.691440411712</v>
      </c>
      <c r="F42" s="4">
        <f aca="true" t="shared" si="7" ref="F42:K42">F38-F40+F41</f>
        <v>9836.949541915437</v>
      </c>
      <c r="G42" s="4">
        <f t="shared" si="7"/>
        <v>11031.27012575641</v>
      </c>
      <c r="H42" s="4">
        <f t="shared" si="7"/>
        <v>11699.190293523508</v>
      </c>
      <c r="I42" s="4">
        <f t="shared" si="7"/>
        <v>11206.406638697074</v>
      </c>
      <c r="J42" s="4">
        <f t="shared" si="7"/>
        <v>10889.656271663807</v>
      </c>
      <c r="K42" s="4">
        <f t="shared" si="7"/>
        <v>11785.1713654599</v>
      </c>
      <c r="L42" s="19">
        <f>L38-L40+L41</f>
        <v>10106.317931030017</v>
      </c>
      <c r="M42" s="19">
        <f>M38-M40+M41</f>
        <v>9176.002217429057</v>
      </c>
      <c r="N42" s="19">
        <f>N38-N40+N41</f>
        <v>9293.791184644177</v>
      </c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144</v>
      </c>
      <c r="C44" s="4">
        <f>C45+C46+C47</f>
        <v>163.52108977699996</v>
      </c>
      <c r="D44" s="4">
        <f aca="true" t="shared" si="8" ref="D44:K44">D45+D46+D47</f>
        <v>174.6026982630001</v>
      </c>
      <c r="E44" s="4">
        <f t="shared" si="8"/>
        <v>179.64530572499962</v>
      </c>
      <c r="F44" s="4">
        <f t="shared" si="8"/>
        <v>202.8475209979997</v>
      </c>
      <c r="G44" s="4">
        <f t="shared" si="8"/>
        <v>228.35786165499985</v>
      </c>
      <c r="H44" s="4">
        <f t="shared" si="8"/>
        <v>245.24029273099995</v>
      </c>
      <c r="I44" s="4">
        <f t="shared" si="8"/>
        <v>203.23646873599955</v>
      </c>
      <c r="J44" s="4">
        <f t="shared" si="8"/>
        <v>143.82142776499268</v>
      </c>
      <c r="K44" s="4">
        <f t="shared" si="8"/>
        <v>131.7535</v>
      </c>
      <c r="L44" s="4">
        <f>L45+L46+L47</f>
        <v>203.09587025599996</v>
      </c>
      <c r="M44" s="4">
        <f>M45+M46+M47</f>
        <v>191.05151179039126</v>
      </c>
      <c r="N44" s="4">
        <f>N45+N46+N47</f>
        <v>183.21831252899904</v>
      </c>
      <c r="O44" s="1"/>
      <c r="P44" s="1"/>
    </row>
    <row r="45" spans="2:16" ht="12.75">
      <c r="B45" t="s">
        <v>50</v>
      </c>
      <c r="C45" s="1">
        <v>144.34811977699997</v>
      </c>
      <c r="D45" s="1">
        <v>174.6026982630001</v>
      </c>
      <c r="E45" s="1">
        <v>179.64530572499962</v>
      </c>
      <c r="F45" s="1">
        <v>202.8475209979997</v>
      </c>
      <c r="G45" s="1">
        <v>228.35786165499985</v>
      </c>
      <c r="H45" s="1">
        <v>245.24029273099995</v>
      </c>
      <c r="I45" s="1">
        <v>203.23646873599955</v>
      </c>
      <c r="J45" s="1">
        <v>143.82142776499268</v>
      </c>
      <c r="K45" s="1">
        <v>189.56316</v>
      </c>
      <c r="L45" s="1">
        <v>300.94726999999995</v>
      </c>
      <c r="M45" s="1">
        <v>283.09994928055715</v>
      </c>
      <c r="N45" s="1">
        <v>271.492722031617</v>
      </c>
      <c r="O45" s="1"/>
      <c r="P45" s="1"/>
    </row>
    <row r="46" spans="2:16" ht="12.75">
      <c r="B46" t="s">
        <v>64</v>
      </c>
      <c r="K46" s="1">
        <f>-K36</f>
        <v>-61.64256</v>
      </c>
      <c r="L46" s="1">
        <f>-L36</f>
        <v>-97.851399744</v>
      </c>
      <c r="M46" s="1">
        <f>-M36</f>
        <v>-92.0484374901659</v>
      </c>
      <c r="N46" s="1">
        <f>-N36</f>
        <v>-88.27440950261797</v>
      </c>
      <c r="O46" s="1"/>
      <c r="P46" s="1"/>
    </row>
    <row r="47" spans="2:16" ht="12.75">
      <c r="B47" t="s">
        <v>146</v>
      </c>
      <c r="C47" s="11">
        <v>19.17297</v>
      </c>
      <c r="D47" s="11"/>
      <c r="E47" s="11"/>
      <c r="F47" s="11"/>
      <c r="G47" s="11"/>
      <c r="H47" s="11"/>
      <c r="I47" s="11"/>
      <c r="J47" s="11"/>
      <c r="K47" s="1">
        <v>3.8329</v>
      </c>
      <c r="M47" s="1"/>
      <c r="N47" s="1"/>
      <c r="O47" s="1"/>
      <c r="P47" s="1"/>
    </row>
    <row r="48" spans="2:16" ht="12.75">
      <c r="B48" t="s">
        <v>149</v>
      </c>
      <c r="C48" s="11">
        <v>5.79109</v>
      </c>
      <c r="D48" s="11">
        <v>5.91413</v>
      </c>
      <c r="E48" s="11">
        <v>6.08429</v>
      </c>
      <c r="F48" s="11">
        <v>6.10311</v>
      </c>
      <c r="G48" s="11">
        <v>5.89062</v>
      </c>
      <c r="H48" s="11">
        <v>6.1592</v>
      </c>
      <c r="I48" s="11">
        <v>6.25507</v>
      </c>
      <c r="J48" s="11">
        <v>6.30205</v>
      </c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55</v>
      </c>
      <c r="M50" s="1"/>
      <c r="N50" s="1"/>
      <c r="O50" s="1"/>
      <c r="P50" s="1"/>
    </row>
    <row r="51" spans="2:16" ht="12.75">
      <c r="B51" t="s">
        <v>56</v>
      </c>
      <c r="C51" s="1">
        <v>1405.557</v>
      </c>
      <c r="D51" s="1">
        <v>1516.668</v>
      </c>
      <c r="E51" s="1">
        <v>1688.29846</v>
      </c>
      <c r="F51" s="1">
        <v>1950.76583</v>
      </c>
      <c r="G51" s="1">
        <v>2320.67384</v>
      </c>
      <c r="H51" s="1">
        <v>2452.43075</v>
      </c>
      <c r="I51" s="1">
        <v>2439.93913</v>
      </c>
      <c r="J51" s="1">
        <v>2303.93818</v>
      </c>
      <c r="K51" s="1">
        <v>3338.99017</v>
      </c>
      <c r="L51" s="1">
        <v>3209.11663</v>
      </c>
      <c r="M51" s="1">
        <v>3212.59052451</v>
      </c>
      <c r="N51" s="1">
        <v>3011.6741171</v>
      </c>
      <c r="O51" s="1"/>
      <c r="P51" s="1"/>
    </row>
    <row r="52" spans="2:16" ht="12.75">
      <c r="B52" t="s">
        <v>57</v>
      </c>
      <c r="C52" s="1">
        <v>129.309</v>
      </c>
      <c r="D52" s="1">
        <v>128.154</v>
      </c>
      <c r="E52" s="1">
        <v>151.793</v>
      </c>
      <c r="F52" s="1">
        <v>187.286</v>
      </c>
      <c r="G52" s="1">
        <v>210.677</v>
      </c>
      <c r="H52" s="1">
        <v>193.999</v>
      </c>
      <c r="I52" s="1">
        <v>133.805</v>
      </c>
      <c r="J52" s="1">
        <v>108.434</v>
      </c>
      <c r="K52" s="1">
        <v>108.434</v>
      </c>
      <c r="L52" s="1">
        <v>125.717</v>
      </c>
      <c r="M52" s="1">
        <v>130.489</v>
      </c>
      <c r="N52" s="1">
        <v>123.092</v>
      </c>
      <c r="O52" s="1"/>
      <c r="P52" s="1"/>
    </row>
    <row r="53" spans="2:16" ht="12.75">
      <c r="B53" t="s">
        <v>58</v>
      </c>
      <c r="C53" s="1">
        <v>993.749</v>
      </c>
      <c r="D53" s="1">
        <v>1279.278</v>
      </c>
      <c r="E53" s="1">
        <v>1670.35</v>
      </c>
      <c r="F53" s="1">
        <v>2045.584</v>
      </c>
      <c r="G53" s="1">
        <v>2421.78</v>
      </c>
      <c r="H53" s="1">
        <v>2145.024</v>
      </c>
      <c r="I53" s="1">
        <v>1136.232</v>
      </c>
      <c r="J53" s="1">
        <v>970.56</v>
      </c>
      <c r="K53" s="1">
        <v>970.56</v>
      </c>
      <c r="L53" s="1">
        <v>859.456</v>
      </c>
      <c r="M53" s="1">
        <v>691.504</v>
      </c>
      <c r="N53" s="1">
        <v>630.741</v>
      </c>
      <c r="O53" s="1"/>
      <c r="P53" s="1"/>
    </row>
    <row r="54" spans="2:16" ht="12.75">
      <c r="B54" t="s">
        <v>70</v>
      </c>
      <c r="C54" s="1">
        <v>87.18897731</v>
      </c>
      <c r="D54" s="1">
        <v>93.286</v>
      </c>
      <c r="E54" s="1">
        <v>96.02222</v>
      </c>
      <c r="F54" s="1">
        <v>100.44434</v>
      </c>
      <c r="G54" s="1">
        <v>161.93828</v>
      </c>
      <c r="H54" s="1">
        <v>164.50044</v>
      </c>
      <c r="I54" s="1">
        <v>154.88151</v>
      </c>
      <c r="J54" s="1">
        <v>142.935</v>
      </c>
      <c r="K54" s="1">
        <v>142.935</v>
      </c>
      <c r="L54" s="1">
        <v>138.91848089</v>
      </c>
      <c r="M54" s="1">
        <v>132.25410628</v>
      </c>
      <c r="N54" s="1">
        <v>185.08286363</v>
      </c>
      <c r="O54" s="1"/>
      <c r="P54" s="1"/>
    </row>
    <row r="55" spans="2:16" ht="12.75">
      <c r="B55" t="s">
        <v>52</v>
      </c>
      <c r="C55" s="1">
        <v>215.812</v>
      </c>
      <c r="D55" s="1">
        <v>229.035</v>
      </c>
      <c r="E55" s="1">
        <v>268.967</v>
      </c>
      <c r="F55" s="1">
        <v>282.198</v>
      </c>
      <c r="G55" s="1">
        <v>272.46</v>
      </c>
      <c r="H55" s="1">
        <v>278.321</v>
      </c>
      <c r="I55" s="1">
        <v>256.91</v>
      </c>
      <c r="J55" s="1">
        <v>216.473</v>
      </c>
      <c r="K55" s="1">
        <v>216.473</v>
      </c>
      <c r="L55" s="1">
        <v>200.114</v>
      </c>
      <c r="M55" s="1">
        <v>166.507</v>
      </c>
      <c r="N55" s="1">
        <v>130.854</v>
      </c>
      <c r="O55" s="1"/>
      <c r="P55" s="1"/>
    </row>
    <row r="56" spans="2:16" ht="12.75">
      <c r="B56" s="16" t="s">
        <v>72</v>
      </c>
      <c r="C56" s="1">
        <f aca="true" t="shared" si="9" ref="C56:K56">C19</f>
        <v>140.86761723000004</v>
      </c>
      <c r="D56" s="1">
        <f t="shared" si="9"/>
        <v>156.695</v>
      </c>
      <c r="E56" s="1">
        <f t="shared" si="9"/>
        <v>180.118</v>
      </c>
      <c r="F56" s="1">
        <f t="shared" si="9"/>
        <v>208.7244</v>
      </c>
      <c r="G56" s="1">
        <f t="shared" si="9"/>
        <v>233.29037</v>
      </c>
      <c r="H56" s="1">
        <f t="shared" si="9"/>
        <v>236.81398000000002</v>
      </c>
      <c r="I56" s="1">
        <f t="shared" si="9"/>
        <v>120.63422</v>
      </c>
      <c r="J56" s="1">
        <f t="shared" si="9"/>
        <v>71.20363</v>
      </c>
      <c r="K56" s="1">
        <f t="shared" si="9"/>
        <v>71.20363</v>
      </c>
      <c r="L56" s="1">
        <v>64.31633000000001</v>
      </c>
      <c r="M56" s="1">
        <v>47.32758338</v>
      </c>
      <c r="N56" s="1">
        <v>36.54996026</v>
      </c>
      <c r="O56" s="1"/>
      <c r="P56" s="1"/>
    </row>
    <row r="57" spans="2:16" ht="12.75">
      <c r="B57" s="16"/>
      <c r="M57" s="1"/>
      <c r="N57" s="1"/>
      <c r="O57" s="1"/>
      <c r="P57" s="1"/>
    </row>
    <row r="58" spans="2:18" ht="12.75">
      <c r="B58" s="3" t="s">
        <v>0</v>
      </c>
      <c r="C58" s="4">
        <v>1017.99</v>
      </c>
      <c r="D58" s="4">
        <v>1086.981</v>
      </c>
      <c r="E58" s="4">
        <v>1118.3707</v>
      </c>
      <c r="F58" s="4">
        <v>1262.81468</v>
      </c>
      <c r="G58" s="4">
        <v>1421.35894</v>
      </c>
      <c r="H58" s="4">
        <v>1526.43962</v>
      </c>
      <c r="I58" s="4">
        <v>1264.99686</v>
      </c>
      <c r="J58" s="4">
        <v>895.03228</v>
      </c>
      <c r="K58" s="4">
        <v>1400.1271900000002</v>
      </c>
      <c r="L58" s="4">
        <v>1833.2695399999998</v>
      </c>
      <c r="M58" s="4">
        <v>1773.7000941043884</v>
      </c>
      <c r="N58" s="4">
        <v>1708.074126945958</v>
      </c>
      <c r="O58" s="4"/>
      <c r="P58" s="4"/>
      <c r="Q58" s="3"/>
      <c r="R58" s="3"/>
    </row>
    <row r="59" spans="13:16" ht="12.75">
      <c r="M59" s="1"/>
      <c r="N59" s="1"/>
      <c r="O59" s="1"/>
      <c r="P59" s="1"/>
    </row>
    <row r="60" spans="2:16" ht="12.75">
      <c r="B60" s="7" t="s">
        <v>1</v>
      </c>
      <c r="M60" s="1"/>
      <c r="N60" s="1"/>
      <c r="O60" s="1"/>
      <c r="P60" s="1"/>
    </row>
    <row r="61" spans="2:16" ht="12.75">
      <c r="B61" t="s">
        <v>143</v>
      </c>
      <c r="C61" s="1">
        <v>71989.39707720486</v>
      </c>
      <c r="D61" s="1">
        <v>77055.71995031148</v>
      </c>
      <c r="E61" s="1">
        <v>82809.53250911259</v>
      </c>
      <c r="F61" s="1">
        <v>89536.5617880448</v>
      </c>
      <c r="G61" s="1">
        <v>97302.90582188165</v>
      </c>
      <c r="H61" s="1">
        <v>103922.63828473772</v>
      </c>
      <c r="I61" s="1">
        <v>107433.28</v>
      </c>
      <c r="J61" s="1">
        <v>101171.547</v>
      </c>
      <c r="K61" s="1">
        <v>101171.547</v>
      </c>
      <c r="L61" s="1">
        <v>100355.746</v>
      </c>
      <c r="M61" s="1">
        <v>99371.504</v>
      </c>
      <c r="N61" s="1">
        <v>97648.543</v>
      </c>
      <c r="O61" s="1"/>
      <c r="P61" s="1"/>
    </row>
    <row r="62" spans="2:16" ht="12.75">
      <c r="B62" t="s">
        <v>123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25">
        <v>1.0015569065037808</v>
      </c>
      <c r="M62" s="25">
        <v>0.9918938962126285</v>
      </c>
      <c r="N62" s="25">
        <v>0.9920162984669302</v>
      </c>
      <c r="O62" s="1"/>
      <c r="P62" s="1"/>
    </row>
    <row r="63" spans="2:16" ht="12.75">
      <c r="B63" t="s">
        <v>76</v>
      </c>
      <c r="C63" s="1">
        <f>C61/C62</f>
        <v>89659.35816318516</v>
      </c>
      <c r="D63" s="1">
        <f aca="true" t="shared" si="10" ref="D63:N63">D61/D62</f>
        <v>92069.7248454426</v>
      </c>
      <c r="E63" s="1">
        <f t="shared" si="10"/>
        <v>95130.60824682254</v>
      </c>
      <c r="F63" s="1">
        <f t="shared" si="10"/>
        <v>98635.15467431374</v>
      </c>
      <c r="G63" s="1">
        <f t="shared" si="10"/>
        <v>102931.60944553513</v>
      </c>
      <c r="H63" s="1">
        <f t="shared" si="10"/>
        <v>106409.06118617508</v>
      </c>
      <c r="I63" s="1">
        <f t="shared" si="10"/>
        <v>107433.28</v>
      </c>
      <c r="J63" s="1">
        <f t="shared" si="10"/>
        <v>101074.33906550294</v>
      </c>
      <c r="K63" s="1">
        <f t="shared" si="10"/>
        <v>101074.33906550294</v>
      </c>
      <c r="L63" s="1">
        <f t="shared" si="10"/>
        <v>100199.7443663189</v>
      </c>
      <c r="M63" s="1">
        <f t="shared" si="10"/>
        <v>100183.602681126</v>
      </c>
      <c r="N63" s="1">
        <f t="shared" si="10"/>
        <v>98434.41398181344</v>
      </c>
      <c r="O63" s="1"/>
      <c r="P63" s="1"/>
    </row>
    <row r="64" spans="2:16" ht="12.75">
      <c r="B64" t="s">
        <v>131</v>
      </c>
      <c r="C64" s="1">
        <v>4326708</v>
      </c>
      <c r="D64" s="1">
        <v>4470885</v>
      </c>
      <c r="E64" s="1">
        <v>4543304</v>
      </c>
      <c r="F64" s="1">
        <v>4692449</v>
      </c>
      <c r="G64" s="1">
        <v>4806908</v>
      </c>
      <c r="H64" s="1">
        <v>4885029</v>
      </c>
      <c r="I64" s="1">
        <v>5029601</v>
      </c>
      <c r="J64" s="1">
        <v>5094675</v>
      </c>
      <c r="K64" s="1">
        <v>5094675</v>
      </c>
      <c r="L64" s="1">
        <v>5111706</v>
      </c>
      <c r="M64" s="1">
        <v>5117190</v>
      </c>
      <c r="N64" s="1">
        <v>5129266</v>
      </c>
      <c r="O64" s="1"/>
      <c r="P64" s="1"/>
    </row>
    <row r="65" spans="2:16" ht="12.75">
      <c r="B65" t="s">
        <v>66</v>
      </c>
      <c r="C65" s="1">
        <v>4207000.551988429</v>
      </c>
      <c r="D65" s="1">
        <v>4347296.130042728</v>
      </c>
      <c r="E65" s="1">
        <v>4413031.468153268</v>
      </c>
      <c r="F65" s="1">
        <v>4556993.726057161</v>
      </c>
      <c r="G65" s="1">
        <v>4669815.691484904</v>
      </c>
      <c r="H65" s="1">
        <v>4746736.430870519</v>
      </c>
      <c r="I65" s="1">
        <v>4888664.424776481</v>
      </c>
      <c r="J65" s="1">
        <v>4955313.798420085</v>
      </c>
      <c r="K65" s="1">
        <v>4955313.798420085</v>
      </c>
      <c r="L65" s="1"/>
      <c r="M65" s="1"/>
      <c r="N65" s="1"/>
      <c r="O65" s="1"/>
      <c r="P65" s="1"/>
    </row>
    <row r="66" spans="2:16" ht="12.75">
      <c r="B66" t="s">
        <v>67</v>
      </c>
      <c r="C66" s="1">
        <v>4234408.667446146</v>
      </c>
      <c r="D66" s="1">
        <v>4379332.062422248</v>
      </c>
      <c r="E66" s="1">
        <v>4444318.327625976</v>
      </c>
      <c r="F66" s="1">
        <v>4588360.509735738</v>
      </c>
      <c r="G66" s="1">
        <v>4704911.465706622</v>
      </c>
      <c r="H66" s="1">
        <v>4783011.52704783</v>
      </c>
      <c r="I66" s="1">
        <v>4931742.829323151</v>
      </c>
      <c r="J66" s="1">
        <v>4999175.908945873</v>
      </c>
      <c r="K66" s="1">
        <v>4999175.908945873</v>
      </c>
      <c r="L66" s="1">
        <v>5020575.762640862</v>
      </c>
      <c r="M66" s="1">
        <v>5031187.107947857</v>
      </c>
      <c r="N66" s="1">
        <v>5044055.659142981</v>
      </c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68</v>
      </c>
      <c r="M68" s="1"/>
      <c r="N68" s="1"/>
      <c r="O68" s="1"/>
      <c r="P68" s="1"/>
    </row>
    <row r="69" spans="2:16" ht="12.75">
      <c r="B69" t="s">
        <v>80</v>
      </c>
      <c r="C69" s="9">
        <f aca="true" t="shared" si="11" ref="C69:L69">C38/C61</f>
        <v>0.09878298837772552</v>
      </c>
      <c r="D69" s="9">
        <f t="shared" si="11"/>
        <v>0.1022623754371466</v>
      </c>
      <c r="E69" s="9">
        <f t="shared" si="11"/>
        <v>0.105946685061092</v>
      </c>
      <c r="F69" s="9">
        <f t="shared" si="11"/>
        <v>0.11158699380584976</v>
      </c>
      <c r="G69" s="9">
        <f t="shared" si="11"/>
        <v>0.11676895251387225</v>
      </c>
      <c r="H69" s="9">
        <f t="shared" si="11"/>
        <v>0.11172061932991723</v>
      </c>
      <c r="I69" s="9">
        <f t="shared" si="11"/>
        <v>0.09131807125009643</v>
      </c>
      <c r="J69" s="9">
        <f t="shared" si="11"/>
        <v>0.08084080111993475</v>
      </c>
      <c r="K69" s="9">
        <f t="shared" si="11"/>
        <v>0.09502571213949047</v>
      </c>
      <c r="L69" s="14">
        <f t="shared" si="11"/>
        <v>0.10772192295998778</v>
      </c>
      <c r="M69" s="14">
        <f>M38/M61</f>
        <v>0.10276153622550202</v>
      </c>
      <c r="N69" s="14">
        <f>N38/N61</f>
        <v>0.09964246579850013</v>
      </c>
      <c r="O69" s="1"/>
      <c r="P69" s="1"/>
    </row>
    <row r="70" spans="2:16" ht="12.75">
      <c r="B70" t="s">
        <v>134</v>
      </c>
      <c r="C70" s="9">
        <f aca="true" t="shared" si="12" ref="C70:L70">C42/C61</f>
        <v>0.09706181929929504</v>
      </c>
      <c r="D70" s="9">
        <f t="shared" si="12"/>
        <v>0.09756171275127755</v>
      </c>
      <c r="E70" s="9">
        <f t="shared" si="12"/>
        <v>0.10401811457471806</v>
      </c>
      <c r="F70" s="9">
        <f t="shared" si="12"/>
        <v>0.10986516955165122</v>
      </c>
      <c r="G70" s="9">
        <f t="shared" si="12"/>
        <v>0.11337040792954076</v>
      </c>
      <c r="H70" s="9">
        <f t="shared" si="12"/>
        <v>0.11257595540895418</v>
      </c>
      <c r="I70" s="9">
        <f t="shared" si="12"/>
        <v>0.104310383511488</v>
      </c>
      <c r="J70" s="9">
        <f t="shared" si="12"/>
        <v>0.10763556152466272</v>
      </c>
      <c r="K70" s="9">
        <f t="shared" si="12"/>
        <v>0.11648701354205743</v>
      </c>
      <c r="L70" s="14">
        <f t="shared" si="12"/>
        <v>0.10070492556579687</v>
      </c>
      <c r="M70" s="14">
        <f>M42/M61</f>
        <v>0.09234037775486478</v>
      </c>
      <c r="N70" s="14">
        <f>N42/N61</f>
        <v>0.09517593298493124</v>
      </c>
      <c r="O70" s="1"/>
      <c r="P70" s="1"/>
    </row>
    <row r="71" spans="2:16" ht="12.75">
      <c r="B71" t="s">
        <v>8</v>
      </c>
      <c r="C71" s="1">
        <f aca="true" t="shared" si="13" ref="C71:L71">C38/C62</f>
        <v>8856.819335388249</v>
      </c>
      <c r="D71" s="1">
        <f t="shared" si="13"/>
        <v>9415.268768539434</v>
      </c>
      <c r="E71" s="1">
        <f t="shared" si="13"/>
        <v>10078.77259159623</v>
      </c>
      <c r="F71" s="1">
        <f t="shared" si="13"/>
        <v>11006.40039368168</v>
      </c>
      <c r="G71" s="1">
        <f t="shared" si="13"/>
        <v>12019.216215522136</v>
      </c>
      <c r="H71" s="1">
        <f t="shared" si="13"/>
        <v>11888.086218034538</v>
      </c>
      <c r="I71" s="1">
        <f t="shared" si="13"/>
        <v>9810.59991767156</v>
      </c>
      <c r="J71" s="1">
        <f t="shared" si="13"/>
        <v>8170.930542723175</v>
      </c>
      <c r="K71" s="1">
        <f t="shared" si="13"/>
        <v>9604.66104872774</v>
      </c>
      <c r="L71" s="10">
        <f t="shared" si="13"/>
        <v>10793.709143239075</v>
      </c>
      <c r="M71" s="10">
        <f>M38/M62</f>
        <v>10295.020916117832</v>
      </c>
      <c r="N71" s="10">
        <f>N38/N62</f>
        <v>9808.247728578248</v>
      </c>
      <c r="O71" s="1"/>
      <c r="P71" s="1"/>
    </row>
    <row r="72" spans="2:16" ht="12.75">
      <c r="B72" t="s">
        <v>84</v>
      </c>
      <c r="L72" s="15"/>
      <c r="M72" s="15"/>
      <c r="N72" s="15"/>
      <c r="O72" s="1"/>
      <c r="P72" s="1"/>
    </row>
    <row r="73" spans="2:16" ht="12.75">
      <c r="B73" t="s">
        <v>85</v>
      </c>
      <c r="C73" s="1">
        <f aca="true" t="shared" si="14" ref="C73:K73">C38*1000000/C65</f>
        <v>1690.3557978940225</v>
      </c>
      <c r="D73" s="1">
        <f t="shared" si="14"/>
        <v>1812.598159274908</v>
      </c>
      <c r="E73" s="1">
        <f t="shared" si="14"/>
        <v>1988.0654656810402</v>
      </c>
      <c r="F73" s="1">
        <f t="shared" si="14"/>
        <v>2192.4795964738432</v>
      </c>
      <c r="G73" s="1">
        <f t="shared" si="14"/>
        <v>2433.0635596807065</v>
      </c>
      <c r="H73" s="1">
        <f t="shared" si="14"/>
        <v>2445.95453753488</v>
      </c>
      <c r="I73" s="1">
        <f t="shared" si="14"/>
        <v>2006.8057582250838</v>
      </c>
      <c r="J73" s="1">
        <f t="shared" si="14"/>
        <v>1650.5087755755842</v>
      </c>
      <c r="K73" s="1">
        <f t="shared" si="14"/>
        <v>1940.118969861032</v>
      </c>
      <c r="L73" s="10"/>
      <c r="M73" s="10"/>
      <c r="N73" s="10"/>
      <c r="O73" s="1"/>
      <c r="P73" s="1"/>
    </row>
    <row r="74" spans="2:16" ht="12.75">
      <c r="B74" t="s">
        <v>19</v>
      </c>
      <c r="C74" s="10">
        <f aca="true" t="shared" si="15" ref="C74:L74">C38*1000000/C66</f>
        <v>1679.4146085776779</v>
      </c>
      <c r="D74" s="10">
        <f t="shared" si="15"/>
        <v>1799.3385408595705</v>
      </c>
      <c r="E74" s="10">
        <f t="shared" si="15"/>
        <v>1974.0699954509562</v>
      </c>
      <c r="F74" s="10">
        <f t="shared" si="15"/>
        <v>2177.4914469863807</v>
      </c>
      <c r="G74" s="10">
        <f t="shared" si="15"/>
        <v>2414.914387272248</v>
      </c>
      <c r="H74" s="10">
        <f t="shared" si="15"/>
        <v>2427.4040415570516</v>
      </c>
      <c r="I74" s="10">
        <f t="shared" si="15"/>
        <v>1989.2764601064973</v>
      </c>
      <c r="J74" s="10">
        <f t="shared" si="15"/>
        <v>1636.0274291183548</v>
      </c>
      <c r="K74" s="10">
        <f t="shared" si="15"/>
        <v>1923.0966217302243</v>
      </c>
      <c r="L74" s="10">
        <f t="shared" si="15"/>
        <v>2153.241869119347</v>
      </c>
      <c r="M74" s="10">
        <f>M38*1000000/M66</f>
        <v>2029.6538747181992</v>
      </c>
      <c r="N74" s="10">
        <f>N38*1000000/N66</f>
        <v>1928.9917208812187</v>
      </c>
      <c r="O74" s="1"/>
      <c r="P74" s="1"/>
    </row>
    <row r="75" spans="2:16" ht="12.75">
      <c r="B75" t="s">
        <v>77</v>
      </c>
      <c r="L75" s="15"/>
      <c r="M75" s="15"/>
      <c r="N75" s="15"/>
      <c r="O75" s="1"/>
      <c r="P75" s="1"/>
    </row>
    <row r="76" spans="2:16" ht="12.75">
      <c r="B76" t="s">
        <v>85</v>
      </c>
      <c r="C76" s="1">
        <f>C71*1000000/C65</f>
        <v>2105.257469291772</v>
      </c>
      <c r="D76" s="1">
        <f aca="true" t="shared" si="16" ref="D76:K76">D71*1000000/D65</f>
        <v>2165.7758033720365</v>
      </c>
      <c r="E76" s="1">
        <f t="shared" si="16"/>
        <v>2283.866014627337</v>
      </c>
      <c r="F76" s="1">
        <f t="shared" si="16"/>
        <v>2415.276617728576</v>
      </c>
      <c r="G76" s="1">
        <f t="shared" si="16"/>
        <v>2573.809548295101</v>
      </c>
      <c r="H76" s="1">
        <f t="shared" si="16"/>
        <v>2504.4757363648996</v>
      </c>
      <c r="I76" s="1">
        <f t="shared" si="16"/>
        <v>2006.8057582250838</v>
      </c>
      <c r="J76" s="1">
        <f t="shared" si="16"/>
        <v>1648.9229290238559</v>
      </c>
      <c r="K76" s="1">
        <f t="shared" si="16"/>
        <v>1938.254859215983</v>
      </c>
      <c r="L76" s="10"/>
      <c r="M76" s="10"/>
      <c r="N76" s="10"/>
      <c r="O76" s="1"/>
      <c r="P76" s="1"/>
    </row>
    <row r="77" spans="2:16" ht="12.75">
      <c r="B77" t="s">
        <v>19</v>
      </c>
      <c r="C77" s="1">
        <f>C71*1000000/C66</f>
        <v>2091.630740197301</v>
      </c>
      <c r="D77" s="1">
        <f aca="true" t="shared" si="17" ref="D77:L77">D71*1000000/D66</f>
        <v>2149.932600299728</v>
      </c>
      <c r="E77" s="1">
        <f t="shared" si="17"/>
        <v>2267.7881845110796</v>
      </c>
      <c r="F77" s="1">
        <f t="shared" si="17"/>
        <v>2398.7653913261456</v>
      </c>
      <c r="G77" s="1">
        <f t="shared" si="17"/>
        <v>2554.6104965265254</v>
      </c>
      <c r="H77" s="1">
        <f t="shared" si="17"/>
        <v>2485.4814066007702</v>
      </c>
      <c r="I77" s="1">
        <f t="shared" si="17"/>
        <v>1989.2764601064973</v>
      </c>
      <c r="J77" s="1">
        <f t="shared" si="17"/>
        <v>1634.455496575254</v>
      </c>
      <c r="K77" s="1">
        <f t="shared" si="17"/>
        <v>1921.2488665462822</v>
      </c>
      <c r="L77" s="10">
        <f t="shared" si="17"/>
        <v>2149.8946841032234</v>
      </c>
      <c r="M77" s="10">
        <f>M71*1000000/M66</f>
        <v>2046.2409159569124</v>
      </c>
      <c r="N77" s="10">
        <f>N71*1000000/N66</f>
        <v>1944.5161575090021</v>
      </c>
      <c r="O77" s="1"/>
      <c r="P77" s="1"/>
    </row>
    <row r="78" spans="2:16" ht="12.75">
      <c r="B78" t="s">
        <v>78</v>
      </c>
      <c r="C78" s="1">
        <f aca="true" t="shared" si="18" ref="C78:L78">C42/C62</f>
        <v>8702.500420525852</v>
      </c>
      <c r="D78" s="1">
        <f t="shared" si="18"/>
        <v>8982.480048460231</v>
      </c>
      <c r="E78" s="1">
        <f t="shared" si="18"/>
        <v>9895.306508180605</v>
      </c>
      <c r="F78" s="1">
        <f t="shared" si="18"/>
        <v>10836.567992046823</v>
      </c>
      <c r="G78" s="1">
        <f t="shared" si="18"/>
        <v>11669.39855168449</v>
      </c>
      <c r="H78" s="1">
        <f t="shared" si="18"/>
        <v>11979.101727203522</v>
      </c>
      <c r="I78" s="1">
        <f t="shared" si="18"/>
        <v>11206.406638697074</v>
      </c>
      <c r="J78" s="1">
        <f t="shared" si="18"/>
        <v>10879.193241049563</v>
      </c>
      <c r="K78" s="1">
        <f t="shared" si="18"/>
        <v>11773.847903477747</v>
      </c>
      <c r="L78" s="10">
        <f t="shared" si="18"/>
        <v>10090.607798122019</v>
      </c>
      <c r="M78" s="10">
        <f>M42/M62</f>
        <v>9250.991716418459</v>
      </c>
      <c r="N78" s="10">
        <f>N42/N62</f>
        <v>9368.587188544054</v>
      </c>
      <c r="O78" s="1"/>
      <c r="P78" s="1"/>
    </row>
    <row r="79" spans="2:16" ht="12.75">
      <c r="B79" t="s">
        <v>79</v>
      </c>
      <c r="L79" s="15"/>
      <c r="M79" s="15"/>
      <c r="N79" s="15"/>
      <c r="O79" s="1"/>
      <c r="P79" s="1"/>
    </row>
    <row r="80" spans="2:16" ht="12.75">
      <c r="B80" t="s">
        <v>85</v>
      </c>
      <c r="C80" s="1">
        <f>C78*1000000/C65</f>
        <v>2068.576011099555</v>
      </c>
      <c r="D80" s="1">
        <f aca="true" t="shared" si="19" ref="D80:K80">D78*1000000/D65</f>
        <v>2066.222263163827</v>
      </c>
      <c r="E80" s="1">
        <f t="shared" si="19"/>
        <v>2242.292306227655</v>
      </c>
      <c r="F80" s="1">
        <f t="shared" si="19"/>
        <v>2378.0080999635097</v>
      </c>
      <c r="G80" s="1">
        <f t="shared" si="19"/>
        <v>2498.8991691819565</v>
      </c>
      <c r="H80" s="1">
        <f t="shared" si="19"/>
        <v>2523.650070245555</v>
      </c>
      <c r="I80" s="1">
        <f t="shared" si="19"/>
        <v>2292.32478750256</v>
      </c>
      <c r="J80" s="1">
        <f t="shared" si="19"/>
        <v>2195.46000185058</v>
      </c>
      <c r="K80" s="1">
        <f t="shared" si="19"/>
        <v>2376.0045039391116</v>
      </c>
      <c r="L80" s="10"/>
      <c r="M80" s="10"/>
      <c r="N80" s="10"/>
      <c r="O80" s="1"/>
      <c r="P80" s="1"/>
    </row>
    <row r="81" spans="2:16" ht="12.75">
      <c r="B81" t="s">
        <v>19</v>
      </c>
      <c r="C81" s="1">
        <f>C78*1000000/C66</f>
        <v>2055.186710586085</v>
      </c>
      <c r="D81" s="1">
        <f aca="true" t="shared" si="20" ref="D81:L81">D78*1000000/D66</f>
        <v>2051.1073196609673</v>
      </c>
      <c r="E81" s="1">
        <f t="shared" si="20"/>
        <v>2226.507144340038</v>
      </c>
      <c r="F81" s="1">
        <f t="shared" si="20"/>
        <v>2361.7516472503476</v>
      </c>
      <c r="G81" s="1">
        <f t="shared" si="20"/>
        <v>2480.2589032208034</v>
      </c>
      <c r="H81" s="1">
        <f t="shared" si="20"/>
        <v>2504.5103193797368</v>
      </c>
      <c r="I81" s="1">
        <f t="shared" si="20"/>
        <v>2272.30150203008</v>
      </c>
      <c r="J81" s="1">
        <f t="shared" si="20"/>
        <v>2176.197325159448</v>
      </c>
      <c r="K81" s="1">
        <f t="shared" si="20"/>
        <v>2355.1577535827064</v>
      </c>
      <c r="L81" s="10">
        <f t="shared" si="20"/>
        <v>2009.850717363596</v>
      </c>
      <c r="M81" s="10">
        <f>M78*1000000/M66</f>
        <v>1838.7294127472421</v>
      </c>
      <c r="N81" s="10">
        <f>N78*1000000/N66</f>
        <v>1857.3520638223567</v>
      </c>
      <c r="O81" s="1"/>
      <c r="P81" s="1"/>
    </row>
    <row r="82" spans="13:16" ht="12.75">
      <c r="M82" s="1"/>
      <c r="N82" s="1"/>
      <c r="O82" s="1"/>
      <c r="P82" s="1"/>
    </row>
    <row r="83" ht="12.75">
      <c r="B83" t="s">
        <v>147</v>
      </c>
    </row>
    <row r="85" spans="2:17" ht="12.75">
      <c r="B85" s="3" t="s">
        <v>31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>
        <f>SUM(N86:N90)</f>
        <v>7815.3200000000015</v>
      </c>
      <c r="O85" s="4">
        <f>SUM(O86:O90)</f>
        <v>7640.59</v>
      </c>
      <c r="P85" s="4">
        <f>SUM(P86:P90)</f>
        <v>7294.6799999999985</v>
      </c>
      <c r="Q85" s="4">
        <f>SUM(Q86:Q90)</f>
        <v>7483.890000000001</v>
      </c>
    </row>
    <row r="86" spans="2:17" ht="12.75">
      <c r="B86" t="s">
        <v>32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3166.93</v>
      </c>
      <c r="O86" s="1">
        <v>3091.59</v>
      </c>
      <c r="P86" s="1">
        <v>2929.22</v>
      </c>
      <c r="Q86" s="1">
        <v>3054.26</v>
      </c>
    </row>
    <row r="87" spans="2:17" ht="12.75">
      <c r="B87" t="s">
        <v>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2699.51</v>
      </c>
      <c r="O87" s="1">
        <v>3083.05</v>
      </c>
      <c r="P87" s="1">
        <v>3089.5</v>
      </c>
      <c r="Q87" s="1">
        <v>3370.11</v>
      </c>
    </row>
    <row r="88" spans="2:17" ht="12.75">
      <c r="B88" t="s">
        <v>34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1303.89</v>
      </c>
      <c r="O88" s="1">
        <v>1432.35</v>
      </c>
      <c r="P88" s="1">
        <v>1449.73</v>
      </c>
      <c r="Q88" s="1">
        <v>1409.47</v>
      </c>
    </row>
    <row r="89" spans="2:17" ht="12.75">
      <c r="B89" t="s">
        <v>35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-391.82</v>
      </c>
      <c r="O89" s="1">
        <v>-1217.25</v>
      </c>
      <c r="P89" s="1">
        <v>-1264.62</v>
      </c>
      <c r="Q89" s="1">
        <v>-1375.85</v>
      </c>
    </row>
    <row r="90" spans="2:17" ht="12.75">
      <c r="B90" t="s">
        <v>36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1036.81</v>
      </c>
      <c r="O90" s="1">
        <v>1250.85</v>
      </c>
      <c r="P90" s="1">
        <v>1090.85</v>
      </c>
      <c r="Q90" s="1">
        <v>1025.9</v>
      </c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37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923.6900000000002</v>
      </c>
      <c r="N92" s="4">
        <f>SUM(N93:N97)</f>
        <v>981.51</v>
      </c>
      <c r="O92" s="4">
        <f>SUM(O93:O97)</f>
        <v>588.54</v>
      </c>
      <c r="P92" s="1"/>
    </row>
    <row r="93" spans="2:16" ht="12.75">
      <c r="B93" t="s">
        <v>38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-293.63</v>
      </c>
      <c r="N93" s="1">
        <v>132.81</v>
      </c>
      <c r="O93" s="1">
        <v>-302.21</v>
      </c>
      <c r="P93" s="1"/>
    </row>
    <row r="94" spans="2:16" ht="12.75">
      <c r="B94" t="s">
        <v>39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317.24</v>
      </c>
      <c r="N94" s="1">
        <v>62.49</v>
      </c>
      <c r="O94" s="1">
        <v>-199.06</v>
      </c>
      <c r="P94" s="1"/>
    </row>
    <row r="95" spans="2:16" ht="12.75">
      <c r="B95" t="s">
        <v>40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-151.67</v>
      </c>
      <c r="N95" s="1">
        <v>-190.79</v>
      </c>
      <c r="O95" s="1">
        <v>32.32</v>
      </c>
      <c r="P95" s="1"/>
    </row>
    <row r="96" spans="2:16" ht="12.75">
      <c r="B96" t="s">
        <v>41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1051.93</v>
      </c>
      <c r="N96" s="1">
        <v>977</v>
      </c>
      <c r="O96" s="1">
        <v>1057.49</v>
      </c>
      <c r="P96" s="1"/>
    </row>
    <row r="97" spans="2:16" ht="12.75">
      <c r="B97" t="s">
        <v>83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  <row r="99" ht="12.75">
      <c r="B99" s="3" t="s">
        <v>154</v>
      </c>
    </row>
    <row r="100" spans="2:14" ht="12.75">
      <c r="B100" t="s">
        <v>155</v>
      </c>
      <c r="N100" s="1">
        <v>3.285</v>
      </c>
    </row>
    <row r="101" ht="12.75">
      <c r="B101" t="s">
        <v>156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ANGEL DE LA FUENTE</cp:lastModifiedBy>
  <cp:lastPrinted>2014-08-22T14:50:20Z</cp:lastPrinted>
  <dcterms:created xsi:type="dcterms:W3CDTF">2011-10-14T12:07:13Z</dcterms:created>
  <dcterms:modified xsi:type="dcterms:W3CDTF">2014-09-09T06:39:21Z</dcterms:modified>
  <cp:category/>
  <cp:version/>
  <cp:contentType/>
  <cp:contentStatus/>
</cp:coreProperties>
</file>