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19/A paper y datos/version 19/"/>
    </mc:Choice>
  </mc:AlternateContent>
  <xr:revisionPtr revIDLastSave="0" documentId="13_ncr:1_{1B2D52C6-4E89-6C4B-A5E5-4D62DED2DFA7}" xr6:coauthVersionLast="47" xr6:coauthVersionMax="47" xr10:uidLastSave="{00000000-0000-0000-0000-000000000000}"/>
  <bookViews>
    <workbookView xWindow="2000" yWindow="540" windowWidth="25360" windowHeight="18620" tabRatio="500" activeTab="3" xr2:uid="{00000000-000D-0000-FFFF-FFFF00000000}"/>
  </bookViews>
  <sheets>
    <sheet name="indices fin phab aj" sheetId="22" r:id="rId1"/>
    <sheet name="pob y pob ajustada" sheetId="24" r:id="rId2"/>
    <sheet name="ayudas intereses" sheetId="23" r:id="rId3"/>
    <sheet name="Cat" sheetId="1" r:id="rId4"/>
    <sheet name="Gal" sheetId="21" r:id="rId5"/>
    <sheet name="And" sheetId="19" r:id="rId6"/>
    <sheet name="Ast" sheetId="18" r:id="rId7"/>
    <sheet name="Cnt" sheetId="17" r:id="rId8"/>
    <sheet name="Rio" sheetId="16" r:id="rId9"/>
    <sheet name="Mu" sheetId="15" r:id="rId10"/>
    <sheet name="Va" sheetId="14" r:id="rId11"/>
    <sheet name="Ara" sheetId="13" r:id="rId12"/>
    <sheet name="C-M" sheetId="12" r:id="rId13"/>
    <sheet name="Cana" sheetId="11" r:id="rId14"/>
    <sheet name="Ex" sheetId="10" r:id="rId15"/>
    <sheet name="Bal" sheetId="9" r:id="rId16"/>
    <sheet name="Mad" sheetId="8" r:id="rId17"/>
    <sheet name="CyL" sheetId="7" r:id="rId18"/>
    <sheet name="Total" sheetId="6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7" i="24" l="1"/>
  <c r="S47" i="24"/>
  <c r="V76" i="22"/>
  <c r="V60" i="22"/>
  <c r="V61" i="22"/>
  <c r="V62" i="22"/>
  <c r="V63" i="22"/>
  <c r="V64" i="22"/>
  <c r="V65" i="22"/>
  <c r="V66" i="22"/>
  <c r="V67" i="22"/>
  <c r="V68" i="22"/>
  <c r="V69" i="22"/>
  <c r="V70" i="22"/>
  <c r="V71" i="22"/>
  <c r="V72" i="22"/>
  <c r="V73" i="22"/>
  <c r="V74" i="22"/>
  <c r="V59" i="22"/>
  <c r="U76" i="22"/>
  <c r="L45" i="23" l="1"/>
  <c r="J89" i="23"/>
  <c r="I73" i="23"/>
  <c r="J73" i="23" s="1"/>
  <c r="J53" i="23"/>
  <c r="I53" i="23"/>
  <c r="K29" i="23"/>
  <c r="L29" i="23" s="1"/>
  <c r="L7" i="23"/>
  <c r="K7" i="23"/>
  <c r="U41" i="6"/>
  <c r="U42" i="13"/>
  <c r="U42" i="14"/>
  <c r="U42" i="15"/>
  <c r="U42" i="16"/>
  <c r="U42" i="17"/>
  <c r="U42" i="18"/>
  <c r="U42" i="19"/>
  <c r="U42" i="21"/>
  <c r="U42" i="1"/>
  <c r="V85" i="22"/>
  <c r="V86" i="22"/>
  <c r="V87" i="22"/>
  <c r="V88" i="22"/>
  <c r="V89" i="22"/>
  <c r="V90" i="22"/>
  <c r="V91" i="22"/>
  <c r="V92" i="22"/>
  <c r="V93" i="22"/>
  <c r="V94" i="22"/>
  <c r="V95" i="22"/>
  <c r="V96" i="22"/>
  <c r="V97" i="22"/>
  <c r="V98" i="22"/>
  <c r="V99" i="22"/>
  <c r="V101" i="22"/>
  <c r="V84" i="22"/>
  <c r="X20" i="24"/>
  <c r="X4" i="24"/>
  <c r="U101" i="22"/>
  <c r="U83" i="22"/>
  <c r="U58" i="22"/>
  <c r="V34" i="22"/>
  <c r="V35" i="22"/>
  <c r="V36" i="22"/>
  <c r="V37" i="22"/>
  <c r="V38" i="22"/>
  <c r="V39" i="22"/>
  <c r="V40" i="22"/>
  <c r="V41" i="22"/>
  <c r="V42" i="22"/>
  <c r="V43" i="22"/>
  <c r="V44" i="22"/>
  <c r="V45" i="22"/>
  <c r="V46" i="22"/>
  <c r="V47" i="22"/>
  <c r="V48" i="22"/>
  <c r="V33" i="22"/>
  <c r="U50" i="22"/>
  <c r="U32" i="22"/>
  <c r="U110" i="6"/>
  <c r="W95" i="6"/>
  <c r="W8" i="1"/>
  <c r="U79" i="6"/>
  <c r="U80" i="6"/>
  <c r="U81" i="6"/>
  <c r="U84" i="6"/>
  <c r="U87" i="6"/>
  <c r="U88" i="6"/>
  <c r="U91" i="6" s="1"/>
  <c r="U71" i="6"/>
  <c r="U73" i="6" s="1"/>
  <c r="U74" i="6"/>
  <c r="U76" i="6"/>
  <c r="U78" i="7"/>
  <c r="U79" i="7"/>
  <c r="U80" i="7"/>
  <c r="U83" i="7"/>
  <c r="U86" i="7"/>
  <c r="U87" i="7"/>
  <c r="U90" i="7"/>
  <c r="U78" i="8"/>
  <c r="U79" i="8"/>
  <c r="U80" i="8"/>
  <c r="U83" i="8"/>
  <c r="U86" i="8"/>
  <c r="U87" i="8"/>
  <c r="U90" i="8"/>
  <c r="U78" i="9"/>
  <c r="U79" i="9"/>
  <c r="U80" i="9"/>
  <c r="U86" i="9" s="1"/>
  <c r="U83" i="9"/>
  <c r="U87" i="9"/>
  <c r="U90" i="9"/>
  <c r="U78" i="10"/>
  <c r="U79" i="10"/>
  <c r="U80" i="10"/>
  <c r="U83" i="10"/>
  <c r="U86" i="10"/>
  <c r="U87" i="10"/>
  <c r="U90" i="10" s="1"/>
  <c r="U79" i="11"/>
  <c r="U80" i="11"/>
  <c r="U81" i="11"/>
  <c r="U84" i="11"/>
  <c r="U87" i="11"/>
  <c r="U88" i="11"/>
  <c r="U91" i="11"/>
  <c r="U93" i="11"/>
  <c r="U94" i="11"/>
  <c r="U78" i="12"/>
  <c r="U79" i="12"/>
  <c r="U80" i="12"/>
  <c r="U83" i="12"/>
  <c r="U86" i="12"/>
  <c r="U87" i="12"/>
  <c r="U90" i="12"/>
  <c r="U78" i="13"/>
  <c r="U79" i="13"/>
  <c r="U80" i="13"/>
  <c r="U83" i="13"/>
  <c r="U86" i="13"/>
  <c r="U87" i="13"/>
  <c r="U90" i="13"/>
  <c r="U78" i="14"/>
  <c r="U79" i="14"/>
  <c r="U80" i="14"/>
  <c r="U83" i="14"/>
  <c r="U86" i="14"/>
  <c r="U87" i="14"/>
  <c r="U90" i="14"/>
  <c r="U78" i="15"/>
  <c r="U79" i="15"/>
  <c r="U80" i="15"/>
  <c r="U83" i="15"/>
  <c r="U86" i="15"/>
  <c r="U87" i="15"/>
  <c r="U90" i="15"/>
  <c r="U78" i="16"/>
  <c r="U79" i="16"/>
  <c r="U80" i="16"/>
  <c r="U86" i="16" s="1"/>
  <c r="U83" i="16"/>
  <c r="U87" i="16"/>
  <c r="U90" i="16"/>
  <c r="U78" i="17"/>
  <c r="U79" i="17"/>
  <c r="U80" i="17"/>
  <c r="U83" i="17"/>
  <c r="U86" i="17"/>
  <c r="U87" i="17"/>
  <c r="U90" i="17"/>
  <c r="U78" i="18"/>
  <c r="U79" i="18"/>
  <c r="U80" i="18"/>
  <c r="U83" i="18"/>
  <c r="U86" i="18"/>
  <c r="U87" i="18"/>
  <c r="U90" i="18"/>
  <c r="U78" i="19"/>
  <c r="U79" i="19"/>
  <c r="U80" i="19"/>
  <c r="U83" i="19"/>
  <c r="U86" i="19"/>
  <c r="U87" i="19"/>
  <c r="U90" i="19"/>
  <c r="U78" i="21"/>
  <c r="U79" i="21"/>
  <c r="U80" i="21"/>
  <c r="U86" i="21" s="1"/>
  <c r="U83" i="21"/>
  <c r="U87" i="21"/>
  <c r="U90" i="21"/>
  <c r="V8" i="1"/>
  <c r="U83" i="1"/>
  <c r="U86" i="1"/>
  <c r="U87" i="1"/>
  <c r="U90" i="1" s="1"/>
  <c r="T83" i="1"/>
  <c r="U78" i="1"/>
  <c r="U79" i="1"/>
  <c r="U80" i="1"/>
  <c r="U72" i="7"/>
  <c r="U72" i="8"/>
  <c r="U72" i="9"/>
  <c r="U72" i="10"/>
  <c r="U73" i="11"/>
  <c r="U72" i="12"/>
  <c r="S72" i="12"/>
  <c r="T72" i="12"/>
  <c r="U72" i="13"/>
  <c r="U72" i="14"/>
  <c r="U72" i="15"/>
  <c r="U72" i="16"/>
  <c r="U72" i="17"/>
  <c r="U72" i="18"/>
  <c r="T72" i="19"/>
  <c r="U72" i="19"/>
  <c r="S72" i="21"/>
  <c r="T72" i="21"/>
  <c r="U72" i="21"/>
  <c r="U72" i="1"/>
  <c r="U68" i="6"/>
  <c r="U57" i="6"/>
  <c r="U58" i="6"/>
  <c r="U59" i="6"/>
  <c r="U60" i="6"/>
  <c r="U61" i="6"/>
  <c r="U62" i="6"/>
  <c r="U63" i="6"/>
  <c r="U64" i="6"/>
  <c r="U65" i="6"/>
  <c r="U66" i="6"/>
  <c r="T58" i="7"/>
  <c r="T58" i="8"/>
  <c r="T58" i="9"/>
  <c r="T58" i="10"/>
  <c r="T59" i="11"/>
  <c r="T58" i="12"/>
  <c r="T58" i="13"/>
  <c r="T58" i="14"/>
  <c r="T58" i="15"/>
  <c r="T58" i="16"/>
  <c r="T58" i="17"/>
  <c r="T58" i="18"/>
  <c r="T58" i="19"/>
  <c r="T58" i="21"/>
  <c r="T58" i="1"/>
  <c r="U51" i="6"/>
  <c r="U50" i="6" s="1"/>
  <c r="U52" i="6"/>
  <c r="U53" i="6"/>
  <c r="U51" i="9"/>
  <c r="U49" i="9" s="1"/>
  <c r="U51" i="14"/>
  <c r="U49" i="18"/>
  <c r="U49" i="19"/>
  <c r="U51" i="21"/>
  <c r="U49" i="21" s="1"/>
  <c r="U51" i="1"/>
  <c r="U49" i="1" s="1"/>
  <c r="U42" i="6"/>
  <c r="U44" i="6"/>
  <c r="U45" i="6"/>
  <c r="U48" i="6" s="1"/>
  <c r="U46" i="6"/>
  <c r="U47" i="7"/>
  <c r="U49" i="7"/>
  <c r="U42" i="7"/>
  <c r="U44" i="7"/>
  <c r="U47" i="8"/>
  <c r="U49" i="8"/>
  <c r="U42" i="8"/>
  <c r="U44" i="8"/>
  <c r="U47" i="9"/>
  <c r="U42" i="9"/>
  <c r="U44" i="9"/>
  <c r="U47" i="10"/>
  <c r="U49" i="10"/>
  <c r="U42" i="10"/>
  <c r="U44" i="10"/>
  <c r="U48" i="11"/>
  <c r="U50" i="11"/>
  <c r="U42" i="11"/>
  <c r="U44" i="11"/>
  <c r="U47" i="12"/>
  <c r="U49" i="12"/>
  <c r="U42" i="12"/>
  <c r="U44" i="12"/>
  <c r="U47" i="13"/>
  <c r="U49" i="13"/>
  <c r="U44" i="13"/>
  <c r="U49" i="14"/>
  <c r="U47" i="14"/>
  <c r="U44" i="14"/>
  <c r="U49" i="15"/>
  <c r="U47" i="15"/>
  <c r="U44" i="15"/>
  <c r="U40" i="15"/>
  <c r="U49" i="16"/>
  <c r="U47" i="16"/>
  <c r="U44" i="16"/>
  <c r="U47" i="17"/>
  <c r="U49" i="17"/>
  <c r="U44" i="17"/>
  <c r="U47" i="18"/>
  <c r="U44" i="18"/>
  <c r="U47" i="19"/>
  <c r="U44" i="19"/>
  <c r="U47" i="21"/>
  <c r="U44" i="21"/>
  <c r="U47" i="1"/>
  <c r="U44" i="1"/>
  <c r="U40" i="6" l="1"/>
  <c r="U30" i="6"/>
  <c r="U31" i="6"/>
  <c r="U32" i="6"/>
  <c r="U33" i="6"/>
  <c r="U34" i="6"/>
  <c r="U35" i="6"/>
  <c r="U36" i="6"/>
  <c r="U37" i="6"/>
  <c r="U38" i="6"/>
  <c r="U29" i="6" s="1"/>
  <c r="U40" i="7"/>
  <c r="U40" i="8"/>
  <c r="U40" i="9"/>
  <c r="U40" i="10"/>
  <c r="U40" i="11"/>
  <c r="U40" i="12"/>
  <c r="U40" i="13"/>
  <c r="U40" i="14"/>
  <c r="U40" i="16"/>
  <c r="U40" i="17"/>
  <c r="U40" i="18"/>
  <c r="U40" i="19"/>
  <c r="U40" i="1"/>
  <c r="U24" i="6" l="1"/>
  <c r="U25" i="6"/>
  <c r="U26" i="6"/>
  <c r="U23" i="6" s="1"/>
  <c r="U27" i="6"/>
  <c r="U29" i="7"/>
  <c r="U29" i="8"/>
  <c r="U29" i="9"/>
  <c r="U29" i="10"/>
  <c r="U29" i="11"/>
  <c r="U29" i="12"/>
  <c r="U29" i="13"/>
  <c r="U29" i="14"/>
  <c r="U29" i="15"/>
  <c r="U29" i="16"/>
  <c r="U29" i="17"/>
  <c r="U29" i="18"/>
  <c r="U29" i="19"/>
  <c r="U29" i="21"/>
  <c r="U40" i="21" s="1"/>
  <c r="U29" i="1"/>
  <c r="U18" i="6"/>
  <c r="U17" i="6" s="1"/>
  <c r="U19" i="6"/>
  <c r="U21" i="6"/>
  <c r="U23" i="7"/>
  <c r="U23" i="8"/>
  <c r="U23" i="9"/>
  <c r="U23" i="10"/>
  <c r="U23" i="11"/>
  <c r="U23" i="12"/>
  <c r="U23" i="13"/>
  <c r="U23" i="14"/>
  <c r="U23" i="15"/>
  <c r="U23" i="16"/>
  <c r="U23" i="17"/>
  <c r="U23" i="18"/>
  <c r="U23" i="19"/>
  <c r="U23" i="21"/>
  <c r="U23" i="1"/>
  <c r="U11" i="6" l="1"/>
  <c r="U10" i="6" s="1"/>
  <c r="U9" i="6" s="1"/>
  <c r="U12" i="6"/>
  <c r="U13" i="6"/>
  <c r="U14" i="6"/>
  <c r="U15" i="6"/>
  <c r="U16" i="6"/>
  <c r="U17" i="7"/>
  <c r="U10" i="7"/>
  <c r="U17" i="8"/>
  <c r="U10" i="8"/>
  <c r="U17" i="9"/>
  <c r="U10" i="9"/>
  <c r="U17" i="10"/>
  <c r="U10" i="10"/>
  <c r="U17" i="11"/>
  <c r="U10" i="11"/>
  <c r="U17" i="12"/>
  <c r="U10" i="12"/>
  <c r="U17" i="13"/>
  <c r="U10" i="13"/>
  <c r="U17" i="14"/>
  <c r="U10" i="14"/>
  <c r="U17" i="15"/>
  <c r="U10" i="15"/>
  <c r="U17" i="17"/>
  <c r="U10" i="17"/>
  <c r="U17" i="18"/>
  <c r="U10" i="18"/>
  <c r="U17" i="19"/>
  <c r="U10" i="19"/>
  <c r="U17" i="21"/>
  <c r="U10" i="21"/>
  <c r="U17" i="1"/>
  <c r="U10" i="1"/>
  <c r="U8" i="1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S4" i="24"/>
  <c r="T4" i="24" s="1"/>
  <c r="U4" i="24" s="1"/>
  <c r="V4" i="24" s="1"/>
  <c r="W4" i="24" s="1"/>
  <c r="U9" i="7" l="1"/>
  <c r="U9" i="8"/>
  <c r="U9" i="9"/>
  <c r="U9" i="10"/>
  <c r="U9" i="11"/>
  <c r="U9" i="12"/>
  <c r="U9" i="13"/>
  <c r="U9" i="14"/>
  <c r="U9" i="15"/>
  <c r="U9" i="17"/>
  <c r="U9" i="18"/>
  <c r="U9" i="19"/>
  <c r="U9" i="21"/>
  <c r="U9" i="1"/>
  <c r="T76" i="22" l="1"/>
  <c r="T101" i="22"/>
  <c r="T50" i="22"/>
  <c r="T110" i="6" l="1"/>
  <c r="U95" i="6"/>
  <c r="V95" i="6"/>
  <c r="U8" i="8"/>
  <c r="V8" i="8"/>
  <c r="T8" i="8"/>
  <c r="V8" i="16"/>
  <c r="U8" i="6"/>
  <c r="V8" i="6" s="1"/>
  <c r="U8" i="7"/>
  <c r="V8" i="7" s="1"/>
  <c r="U8" i="9"/>
  <c r="V8" i="9" s="1"/>
  <c r="U8" i="10"/>
  <c r="V8" i="10" s="1"/>
  <c r="U8" i="11"/>
  <c r="V8" i="11" s="1"/>
  <c r="U8" i="12"/>
  <c r="V8" i="12" s="1"/>
  <c r="U8" i="13"/>
  <c r="V8" i="13" s="1"/>
  <c r="U8" i="14"/>
  <c r="V8" i="14" s="1"/>
  <c r="U8" i="15"/>
  <c r="V8" i="15" s="1"/>
  <c r="D87" i="15"/>
  <c r="E87" i="15"/>
  <c r="U8" i="17"/>
  <c r="V8" i="17" s="1"/>
  <c r="U8" i="18"/>
  <c r="V8" i="18" s="1"/>
  <c r="U8" i="19"/>
  <c r="V8" i="19" s="1"/>
  <c r="V8" i="21"/>
  <c r="U8" i="21"/>
  <c r="T72" i="7"/>
  <c r="T72" i="8"/>
  <c r="T72" i="9"/>
  <c r="T72" i="10"/>
  <c r="T73" i="11"/>
  <c r="T72" i="13"/>
  <c r="T72" i="14"/>
  <c r="T72" i="15"/>
  <c r="T72" i="16"/>
  <c r="T72" i="17"/>
  <c r="T72" i="18"/>
  <c r="S87" i="1"/>
  <c r="S78" i="1"/>
  <c r="T72" i="1"/>
  <c r="R72" i="1"/>
  <c r="T71" i="6" l="1"/>
  <c r="T73" i="6" s="1"/>
  <c r="T65" i="6" l="1"/>
  <c r="T66" i="6"/>
  <c r="R53" i="6"/>
  <c r="S53" i="6"/>
  <c r="T53" i="6"/>
  <c r="T51" i="6"/>
  <c r="T51" i="9"/>
  <c r="T51" i="14"/>
  <c r="T51" i="21"/>
  <c r="T51" i="1"/>
  <c r="T49" i="1" s="1"/>
  <c r="T52" i="6" l="1"/>
  <c r="T50" i="6" s="1"/>
  <c r="T45" i="6" l="1"/>
  <c r="T46" i="6"/>
  <c r="T49" i="7"/>
  <c r="T49" i="8"/>
  <c r="T49" i="9"/>
  <c r="T49" i="10"/>
  <c r="T50" i="11"/>
  <c r="T49" i="12"/>
  <c r="T49" i="13"/>
  <c r="T49" i="14"/>
  <c r="T49" i="15"/>
  <c r="T49" i="16"/>
  <c r="T49" i="17"/>
  <c r="T49" i="18"/>
  <c r="T49" i="19"/>
  <c r="T49" i="21"/>
  <c r="T74" i="6" l="1"/>
  <c r="T76" i="6" l="1"/>
  <c r="T62" i="6" l="1"/>
  <c r="T63" i="6"/>
  <c r="T68" i="6"/>
  <c r="T64" i="6"/>
  <c r="T60" i="6" l="1"/>
  <c r="T61" i="6"/>
  <c r="T59" i="6"/>
  <c r="S58" i="7"/>
  <c r="S58" i="8"/>
  <c r="S58" i="9"/>
  <c r="S58" i="10"/>
  <c r="S59" i="11"/>
  <c r="S58" i="12"/>
  <c r="S58" i="13"/>
  <c r="S58" i="14"/>
  <c r="S58" i="15"/>
  <c r="S58" i="16"/>
  <c r="S58" i="17"/>
  <c r="S58" i="18"/>
  <c r="S58" i="19"/>
  <c r="S58" i="21"/>
  <c r="S58" i="1"/>
  <c r="T58" i="6"/>
  <c r="T57" i="6"/>
  <c r="T36" i="6"/>
  <c r="T37" i="6"/>
  <c r="T35" i="6"/>
  <c r="T34" i="6"/>
  <c r="S34" i="6"/>
  <c r="T31" i="6"/>
  <c r="T32" i="6"/>
  <c r="T33" i="6"/>
  <c r="T38" i="6"/>
  <c r="T30" i="6" l="1"/>
  <c r="T29" i="6" s="1"/>
  <c r="T29" i="14"/>
  <c r="T29" i="1"/>
  <c r="T27" i="6"/>
  <c r="T26" i="6"/>
  <c r="T25" i="6" l="1"/>
  <c r="T24" i="6"/>
  <c r="T23" i="1"/>
  <c r="T21" i="6"/>
  <c r="T19" i="6"/>
  <c r="T18" i="6"/>
  <c r="T11" i="6"/>
  <c r="T12" i="6"/>
  <c r="T13" i="6"/>
  <c r="T14" i="6"/>
  <c r="T15" i="6"/>
  <c r="T16" i="6"/>
  <c r="S8" i="16"/>
  <c r="T8" i="16" s="1"/>
  <c r="U8" i="16" s="1"/>
  <c r="U10" i="16"/>
  <c r="T17" i="16"/>
  <c r="U17" i="16"/>
  <c r="T17" i="17"/>
  <c r="T17" i="18"/>
  <c r="T17" i="19"/>
  <c r="T17" i="21"/>
  <c r="T17" i="1"/>
  <c r="T41" i="6"/>
  <c r="S41" i="6"/>
  <c r="S13" i="6"/>
  <c r="S10" i="6" s="1"/>
  <c r="S9" i="6" s="1"/>
  <c r="S12" i="6"/>
  <c r="S14" i="6"/>
  <c r="S15" i="6"/>
  <c r="S11" i="6"/>
  <c r="S16" i="6"/>
  <c r="S18" i="6"/>
  <c r="S19" i="6"/>
  <c r="S21" i="6"/>
  <c r="S17" i="6"/>
  <c r="S24" i="6"/>
  <c r="S23" i="6" s="1"/>
  <c r="S25" i="6"/>
  <c r="S10" i="7"/>
  <c r="S9" i="7" s="1"/>
  <c r="S17" i="7"/>
  <c r="S23" i="7"/>
  <c r="S10" i="8"/>
  <c r="S9" i="8" s="1"/>
  <c r="S17" i="8"/>
  <c r="S23" i="8"/>
  <c r="S10" i="9"/>
  <c r="S9" i="9" s="1"/>
  <c r="S17" i="9"/>
  <c r="S23" i="9"/>
  <c r="S10" i="10"/>
  <c r="S9" i="10" s="1"/>
  <c r="S40" i="10" s="1"/>
  <c r="S17" i="10"/>
  <c r="S23" i="10"/>
  <c r="S10" i="11"/>
  <c r="S9" i="11" s="1"/>
  <c r="S17" i="11"/>
  <c r="S23" i="11"/>
  <c r="S10" i="12"/>
  <c r="S9" i="12" s="1"/>
  <c r="S17" i="12"/>
  <c r="S23" i="12"/>
  <c r="S10" i="13"/>
  <c r="S9" i="13" s="1"/>
  <c r="S17" i="13"/>
  <c r="S23" i="13"/>
  <c r="S10" i="14"/>
  <c r="S9" i="14" s="1"/>
  <c r="S17" i="14"/>
  <c r="S23" i="14"/>
  <c r="S10" i="15"/>
  <c r="S9" i="15" s="1"/>
  <c r="S17" i="15"/>
  <c r="S23" i="15"/>
  <c r="S10" i="16"/>
  <c r="S9" i="16" s="1"/>
  <c r="S17" i="16"/>
  <c r="S23" i="16"/>
  <c r="S10" i="17"/>
  <c r="S9" i="17" s="1"/>
  <c r="S17" i="17"/>
  <c r="S23" i="17"/>
  <c r="S10" i="18"/>
  <c r="S9" i="18" s="1"/>
  <c r="S17" i="18"/>
  <c r="S23" i="18"/>
  <c r="S10" i="19"/>
  <c r="S9" i="19" s="1"/>
  <c r="S17" i="19"/>
  <c r="S23" i="19"/>
  <c r="S10" i="21"/>
  <c r="S9" i="21" s="1"/>
  <c r="S17" i="21"/>
  <c r="S23" i="21"/>
  <c r="S10" i="1"/>
  <c r="S9" i="1" s="1"/>
  <c r="S17" i="1"/>
  <c r="S23" i="1"/>
  <c r="S50" i="22"/>
  <c r="S101" i="22"/>
  <c r="L76" i="22"/>
  <c r="M76" i="22"/>
  <c r="N76" i="22"/>
  <c r="O76" i="22"/>
  <c r="P76" i="22"/>
  <c r="Q76" i="22"/>
  <c r="R76" i="22"/>
  <c r="S76" i="22"/>
  <c r="Q32" i="22"/>
  <c r="R32" i="22" s="1"/>
  <c r="S32" i="22" s="1"/>
  <c r="T32" i="22" s="1"/>
  <c r="S110" i="6"/>
  <c r="S72" i="7"/>
  <c r="S72" i="8"/>
  <c r="S72" i="9"/>
  <c r="S72" i="10"/>
  <c r="S73" i="11"/>
  <c r="S72" i="13"/>
  <c r="S72" i="14"/>
  <c r="S72" i="15"/>
  <c r="S72" i="16"/>
  <c r="S72" i="17"/>
  <c r="S72" i="18"/>
  <c r="S72" i="19"/>
  <c r="S72" i="1"/>
  <c r="C72" i="1"/>
  <c r="S71" i="6"/>
  <c r="S73" i="6" s="1"/>
  <c r="P71" i="6"/>
  <c r="P80" i="6" s="1"/>
  <c r="Q71" i="6"/>
  <c r="Q73" i="6" s="1"/>
  <c r="R71" i="6"/>
  <c r="R73" i="6" s="1"/>
  <c r="S74" i="6"/>
  <c r="S68" i="6"/>
  <c r="S45" i="6"/>
  <c r="S46" i="6"/>
  <c r="S47" i="6"/>
  <c r="S76" i="6"/>
  <c r="S65" i="6"/>
  <c r="S66" i="6"/>
  <c r="S64" i="6"/>
  <c r="S63" i="6"/>
  <c r="S62" i="6"/>
  <c r="S60" i="6"/>
  <c r="S61" i="6"/>
  <c r="S59" i="6"/>
  <c r="S58" i="6"/>
  <c r="S57" i="6"/>
  <c r="S51" i="6"/>
  <c r="S49" i="7"/>
  <c r="S49" i="8"/>
  <c r="S51" i="9"/>
  <c r="S49" i="9" s="1"/>
  <c r="S49" i="10"/>
  <c r="S50" i="11"/>
  <c r="S49" i="12"/>
  <c r="S49" i="13"/>
  <c r="S51" i="14"/>
  <c r="S49" i="14"/>
  <c r="S49" i="15"/>
  <c r="S49" i="16"/>
  <c r="S49" i="17"/>
  <c r="S49" i="18"/>
  <c r="S49" i="19"/>
  <c r="S51" i="21"/>
  <c r="S49" i="21" s="1"/>
  <c r="S51" i="1"/>
  <c r="S52" i="6" s="1"/>
  <c r="S26" i="6"/>
  <c r="S27" i="6"/>
  <c r="S30" i="6"/>
  <c r="S31" i="6"/>
  <c r="S32" i="6"/>
  <c r="S33" i="6"/>
  <c r="S35" i="6"/>
  <c r="S36" i="6"/>
  <c r="S37" i="6"/>
  <c r="S38" i="6"/>
  <c r="S29" i="14"/>
  <c r="S29" i="7"/>
  <c r="T29" i="7"/>
  <c r="S29" i="8"/>
  <c r="T29" i="8"/>
  <c r="S29" i="9"/>
  <c r="T29" i="9"/>
  <c r="S29" i="10"/>
  <c r="T29" i="10"/>
  <c r="S29" i="11"/>
  <c r="T29" i="11"/>
  <c r="S29" i="12"/>
  <c r="T29" i="12"/>
  <c r="S29" i="13"/>
  <c r="T29" i="13"/>
  <c r="S29" i="15"/>
  <c r="T29" i="15"/>
  <c r="S29" i="16"/>
  <c r="T29" i="16"/>
  <c r="S29" i="17"/>
  <c r="T29" i="17"/>
  <c r="S29" i="18"/>
  <c r="T29" i="18"/>
  <c r="S29" i="19"/>
  <c r="T29" i="19"/>
  <c r="S29" i="21"/>
  <c r="T29" i="21"/>
  <c r="S29" i="1"/>
  <c r="T23" i="7"/>
  <c r="T23" i="8"/>
  <c r="T23" i="9"/>
  <c r="T23" i="10"/>
  <c r="T23" i="11"/>
  <c r="T23" i="12"/>
  <c r="T23" i="13"/>
  <c r="T23" i="14"/>
  <c r="T23" i="15"/>
  <c r="T23" i="16"/>
  <c r="T23" i="17"/>
  <c r="T23" i="18"/>
  <c r="T23" i="19"/>
  <c r="T23" i="21"/>
  <c r="R18" i="6"/>
  <c r="R19" i="6"/>
  <c r="R21" i="6"/>
  <c r="R17" i="6"/>
  <c r="T17" i="7"/>
  <c r="T17" i="8"/>
  <c r="T17" i="9"/>
  <c r="T17" i="10"/>
  <c r="T17" i="11"/>
  <c r="T17" i="12"/>
  <c r="T17" i="13"/>
  <c r="R17" i="14"/>
  <c r="T17" i="14"/>
  <c r="T17" i="15"/>
  <c r="T10" i="7"/>
  <c r="T10" i="8"/>
  <c r="T10" i="9"/>
  <c r="T9" i="9" s="1"/>
  <c r="T40" i="9" s="1"/>
  <c r="T10" i="10"/>
  <c r="T9" i="10" s="1"/>
  <c r="T10" i="11"/>
  <c r="T10" i="12"/>
  <c r="T10" i="13"/>
  <c r="T10" i="14"/>
  <c r="T10" i="15"/>
  <c r="T10" i="16"/>
  <c r="T10" i="17"/>
  <c r="T10" i="18"/>
  <c r="T10" i="19"/>
  <c r="T9" i="19" s="1"/>
  <c r="T10" i="21"/>
  <c r="T10" i="1"/>
  <c r="C74" i="22"/>
  <c r="D74" i="22"/>
  <c r="E74" i="22"/>
  <c r="F74" i="22"/>
  <c r="G74" i="22"/>
  <c r="H74" i="22"/>
  <c r="I74" i="22"/>
  <c r="J74" i="22"/>
  <c r="K74" i="22"/>
  <c r="R101" i="22"/>
  <c r="Q101" i="22"/>
  <c r="C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Q83" i="22"/>
  <c r="R83" i="22" s="1"/>
  <c r="S83" i="22" s="1"/>
  <c r="T83" i="22" s="1"/>
  <c r="Q58" i="22"/>
  <c r="R58" i="22" s="1"/>
  <c r="S58" i="22" s="1"/>
  <c r="T58" i="22" s="1"/>
  <c r="R50" i="22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R11" i="6"/>
  <c r="R10" i="6" s="1"/>
  <c r="R9" i="6" s="1"/>
  <c r="R13" i="6"/>
  <c r="R14" i="6"/>
  <c r="R15" i="6"/>
  <c r="R12" i="6"/>
  <c r="R16" i="6"/>
  <c r="R24" i="6"/>
  <c r="R25" i="6"/>
  <c r="R23" i="6" s="1"/>
  <c r="R26" i="6"/>
  <c r="R27" i="6"/>
  <c r="R30" i="6"/>
  <c r="R29" i="6" s="1"/>
  <c r="R31" i="6"/>
  <c r="R32" i="6"/>
  <c r="R33" i="6"/>
  <c r="R34" i="6"/>
  <c r="R35" i="6"/>
  <c r="R36" i="6"/>
  <c r="R37" i="6"/>
  <c r="R38" i="6"/>
  <c r="Q11" i="6"/>
  <c r="Q10" i="6" s="1"/>
  <c r="Q9" i="6" s="1"/>
  <c r="Q40" i="6" s="1"/>
  <c r="Q15" i="6"/>
  <c r="Q12" i="6"/>
  <c r="Q13" i="6"/>
  <c r="Q14" i="6"/>
  <c r="Q16" i="6"/>
  <c r="Q18" i="6"/>
  <c r="Q19" i="6"/>
  <c r="Q17" i="6" s="1"/>
  <c r="Q21" i="6"/>
  <c r="Q24" i="6"/>
  <c r="Q23" i="6" s="1"/>
  <c r="Q25" i="6"/>
  <c r="Q26" i="6"/>
  <c r="Q27" i="6"/>
  <c r="Q30" i="6"/>
  <c r="Q31" i="6"/>
  <c r="Q32" i="6"/>
  <c r="Q33" i="6"/>
  <c r="Q34" i="6"/>
  <c r="Q29" i="6" s="1"/>
  <c r="Q35" i="6"/>
  <c r="Q36" i="6"/>
  <c r="Q37" i="6"/>
  <c r="Q38" i="6"/>
  <c r="P11" i="6"/>
  <c r="P15" i="6"/>
  <c r="P12" i="6"/>
  <c r="P10" i="6" s="1"/>
  <c r="P9" i="6" s="1"/>
  <c r="P40" i="6" s="1"/>
  <c r="P13" i="6"/>
  <c r="P14" i="6"/>
  <c r="P16" i="6"/>
  <c r="P18" i="6"/>
  <c r="P17" i="6" s="1"/>
  <c r="P19" i="6"/>
  <c r="P21" i="6"/>
  <c r="P24" i="6"/>
  <c r="P25" i="6"/>
  <c r="P26" i="6"/>
  <c r="P27" i="6"/>
  <c r="P23" i="6" s="1"/>
  <c r="P30" i="6"/>
  <c r="P29" i="6" s="1"/>
  <c r="P31" i="6"/>
  <c r="P32" i="6"/>
  <c r="P33" i="6"/>
  <c r="P34" i="6"/>
  <c r="P35" i="6"/>
  <c r="P36" i="6"/>
  <c r="P37" i="6"/>
  <c r="P38" i="6"/>
  <c r="O11" i="6"/>
  <c r="O10" i="6" s="1"/>
  <c r="O9" i="6" s="1"/>
  <c r="O40" i="6" s="1"/>
  <c r="O15" i="6"/>
  <c r="O12" i="6"/>
  <c r="O13" i="6"/>
  <c r="O14" i="6"/>
  <c r="O16" i="6"/>
  <c r="O18" i="6"/>
  <c r="O19" i="6"/>
  <c r="O20" i="6"/>
  <c r="O21" i="6"/>
  <c r="O17" i="6" s="1"/>
  <c r="O24" i="6"/>
  <c r="O23" i="6" s="1"/>
  <c r="O25" i="6"/>
  <c r="O26" i="6"/>
  <c r="O27" i="6"/>
  <c r="O30" i="6"/>
  <c r="O31" i="6"/>
  <c r="O32" i="6"/>
  <c r="O33" i="6"/>
  <c r="O34" i="6"/>
  <c r="O35" i="6"/>
  <c r="O36" i="6"/>
  <c r="O37" i="6"/>
  <c r="O38" i="6"/>
  <c r="O29" i="6" s="1"/>
  <c r="N11" i="6"/>
  <c r="N15" i="6"/>
  <c r="N12" i="6"/>
  <c r="N13" i="6"/>
  <c r="N14" i="6"/>
  <c r="N10" i="6" s="1"/>
  <c r="N16" i="6"/>
  <c r="N18" i="6"/>
  <c r="N17" i="6" s="1"/>
  <c r="N19" i="6"/>
  <c r="N20" i="6"/>
  <c r="N21" i="6"/>
  <c r="N24" i="6"/>
  <c r="N25" i="6"/>
  <c r="N26" i="6"/>
  <c r="N23" i="6"/>
  <c r="N30" i="6"/>
  <c r="N29" i="6" s="1"/>
  <c r="N31" i="6"/>
  <c r="N32" i="6"/>
  <c r="N33" i="6"/>
  <c r="N34" i="6"/>
  <c r="N35" i="6"/>
  <c r="N36" i="6"/>
  <c r="N37" i="6"/>
  <c r="N38" i="6"/>
  <c r="M11" i="6"/>
  <c r="M10" i="6" s="1"/>
  <c r="M9" i="6" s="1"/>
  <c r="M12" i="6"/>
  <c r="M13" i="6"/>
  <c r="M14" i="6"/>
  <c r="M15" i="6"/>
  <c r="M16" i="6"/>
  <c r="M18" i="6"/>
  <c r="M19" i="6"/>
  <c r="M20" i="6"/>
  <c r="M17" i="6"/>
  <c r="M24" i="6"/>
  <c r="M25" i="6"/>
  <c r="M26" i="6"/>
  <c r="M23" i="6"/>
  <c r="M30" i="6"/>
  <c r="M29" i="6" s="1"/>
  <c r="M31" i="6"/>
  <c r="M32" i="6"/>
  <c r="M33" i="6"/>
  <c r="M34" i="6"/>
  <c r="M35" i="6"/>
  <c r="M36" i="6"/>
  <c r="M37" i="6"/>
  <c r="M38" i="6"/>
  <c r="L11" i="6"/>
  <c r="L10" i="6" s="1"/>
  <c r="L12" i="6"/>
  <c r="L13" i="6"/>
  <c r="L14" i="6"/>
  <c r="L15" i="6"/>
  <c r="L16" i="6"/>
  <c r="L18" i="6"/>
  <c r="L17" i="6" s="1"/>
  <c r="L19" i="6"/>
  <c r="L20" i="6"/>
  <c r="L24" i="6"/>
  <c r="L23" i="6" s="1"/>
  <c r="L25" i="6"/>
  <c r="L26" i="6"/>
  <c r="L30" i="6"/>
  <c r="L31" i="6"/>
  <c r="L32" i="6"/>
  <c r="L33" i="6"/>
  <c r="L34" i="6"/>
  <c r="L35" i="6"/>
  <c r="L36" i="6"/>
  <c r="L37" i="6"/>
  <c r="L29" i="6" s="1"/>
  <c r="L38" i="6"/>
  <c r="K11" i="6"/>
  <c r="K12" i="6"/>
  <c r="K14" i="6"/>
  <c r="K15" i="6"/>
  <c r="K16" i="6"/>
  <c r="K18" i="6"/>
  <c r="K17" i="6" s="1"/>
  <c r="K19" i="6"/>
  <c r="K20" i="6"/>
  <c r="K24" i="6"/>
  <c r="K25" i="6"/>
  <c r="K26" i="6"/>
  <c r="K23" i="6"/>
  <c r="K30" i="6"/>
  <c r="K29" i="6" s="1"/>
  <c r="K31" i="6"/>
  <c r="K32" i="6"/>
  <c r="K33" i="6"/>
  <c r="K34" i="6"/>
  <c r="K35" i="6"/>
  <c r="K36" i="6"/>
  <c r="K37" i="6"/>
  <c r="K38" i="6"/>
  <c r="J11" i="6"/>
  <c r="J10" i="6" s="1"/>
  <c r="J9" i="6" s="1"/>
  <c r="J40" i="6" s="1"/>
  <c r="J12" i="6"/>
  <c r="J13" i="6"/>
  <c r="J14" i="6"/>
  <c r="J15" i="6"/>
  <c r="J16" i="6"/>
  <c r="J18" i="6"/>
  <c r="J19" i="6"/>
  <c r="J17" i="6" s="1"/>
  <c r="J20" i="6"/>
  <c r="J24" i="6"/>
  <c r="J25" i="6"/>
  <c r="J26" i="6"/>
  <c r="J23" i="6"/>
  <c r="J30" i="6"/>
  <c r="J29" i="6" s="1"/>
  <c r="J31" i="6"/>
  <c r="J32" i="6"/>
  <c r="J33" i="6"/>
  <c r="J34" i="6"/>
  <c r="J35" i="6"/>
  <c r="J36" i="6"/>
  <c r="J37" i="6"/>
  <c r="J38" i="6"/>
  <c r="I11" i="6"/>
  <c r="I10" i="6" s="1"/>
  <c r="I9" i="6" s="1"/>
  <c r="I40" i="6" s="1"/>
  <c r="I44" i="6" s="1"/>
  <c r="I12" i="6"/>
  <c r="I13" i="6"/>
  <c r="I14" i="6"/>
  <c r="I15" i="6"/>
  <c r="I16" i="6"/>
  <c r="I18" i="6"/>
  <c r="I17" i="6" s="1"/>
  <c r="I19" i="6"/>
  <c r="I20" i="6"/>
  <c r="I24" i="6"/>
  <c r="I23" i="6" s="1"/>
  <c r="I25" i="6"/>
  <c r="I26" i="6"/>
  <c r="I30" i="6"/>
  <c r="I31" i="6"/>
  <c r="I32" i="6"/>
  <c r="I33" i="6"/>
  <c r="I34" i="6"/>
  <c r="I35" i="6"/>
  <c r="I36" i="6"/>
  <c r="I37" i="6"/>
  <c r="I38" i="6"/>
  <c r="I29" i="6" s="1"/>
  <c r="H11" i="6"/>
  <c r="H10" i="6" s="1"/>
  <c r="H12" i="6"/>
  <c r="H13" i="6"/>
  <c r="H14" i="6"/>
  <c r="H15" i="6"/>
  <c r="H16" i="6"/>
  <c r="H18" i="6"/>
  <c r="H17" i="6" s="1"/>
  <c r="H19" i="6"/>
  <c r="H20" i="6"/>
  <c r="H24" i="6"/>
  <c r="H25" i="6"/>
  <c r="H26" i="6"/>
  <c r="H23" i="6"/>
  <c r="H30" i="6"/>
  <c r="H29" i="6" s="1"/>
  <c r="H31" i="6"/>
  <c r="H32" i="6"/>
  <c r="H33" i="6"/>
  <c r="H34" i="6"/>
  <c r="H35" i="6"/>
  <c r="H36" i="6"/>
  <c r="H37" i="6"/>
  <c r="H38" i="6"/>
  <c r="G11" i="6"/>
  <c r="G10" i="6" s="1"/>
  <c r="G12" i="6"/>
  <c r="G13" i="6"/>
  <c r="G14" i="6"/>
  <c r="G15" i="6"/>
  <c r="G16" i="6"/>
  <c r="G18" i="6"/>
  <c r="G19" i="6"/>
  <c r="G17" i="6" s="1"/>
  <c r="G20" i="6"/>
  <c r="G24" i="6"/>
  <c r="G23" i="6" s="1"/>
  <c r="G25" i="6"/>
  <c r="G26" i="6"/>
  <c r="G30" i="6"/>
  <c r="G29" i="6" s="1"/>
  <c r="G31" i="6"/>
  <c r="G32" i="6"/>
  <c r="G33" i="6"/>
  <c r="G34" i="6"/>
  <c r="G35" i="6"/>
  <c r="G36" i="6"/>
  <c r="G37" i="6"/>
  <c r="G38" i="6"/>
  <c r="F11" i="6"/>
  <c r="F10" i="6" s="1"/>
  <c r="F9" i="6" s="1"/>
  <c r="F12" i="6"/>
  <c r="F13" i="6"/>
  <c r="F14" i="6"/>
  <c r="F15" i="6"/>
  <c r="F16" i="6"/>
  <c r="F18" i="6"/>
  <c r="F17" i="6" s="1"/>
  <c r="F19" i="6"/>
  <c r="F20" i="6"/>
  <c r="F24" i="6"/>
  <c r="F23" i="6" s="1"/>
  <c r="F25" i="6"/>
  <c r="F26" i="6"/>
  <c r="F30" i="6"/>
  <c r="F31" i="6"/>
  <c r="F32" i="6"/>
  <c r="F33" i="6"/>
  <c r="F34" i="6"/>
  <c r="F35" i="6"/>
  <c r="F36" i="6"/>
  <c r="F37" i="6"/>
  <c r="F38" i="6"/>
  <c r="F29" i="6" s="1"/>
  <c r="E11" i="6"/>
  <c r="E10" i="6" s="1"/>
  <c r="E12" i="6"/>
  <c r="E13" i="6"/>
  <c r="E14" i="6"/>
  <c r="E15" i="6"/>
  <c r="E16" i="6"/>
  <c r="E18" i="6"/>
  <c r="E19" i="6"/>
  <c r="E20" i="6"/>
  <c r="E24" i="6"/>
  <c r="E23" i="6" s="1"/>
  <c r="E25" i="6"/>
  <c r="E26" i="6"/>
  <c r="E30" i="6"/>
  <c r="E31" i="6"/>
  <c r="E32" i="6"/>
  <c r="E33" i="6"/>
  <c r="E34" i="6"/>
  <c r="E35" i="6"/>
  <c r="E36" i="6"/>
  <c r="E37" i="6"/>
  <c r="E38" i="6"/>
  <c r="D11" i="6"/>
  <c r="D12" i="6"/>
  <c r="D13" i="6"/>
  <c r="D14" i="6"/>
  <c r="D15" i="6"/>
  <c r="D16" i="6"/>
  <c r="D18" i="6"/>
  <c r="D19" i="6"/>
  <c r="D17" i="6" s="1"/>
  <c r="D20" i="6"/>
  <c r="D24" i="6"/>
  <c r="D23" i="6" s="1"/>
  <c r="D25" i="6"/>
  <c r="D26" i="6"/>
  <c r="D30" i="6"/>
  <c r="D29" i="6" s="1"/>
  <c r="D31" i="6"/>
  <c r="D32" i="6"/>
  <c r="D33" i="6"/>
  <c r="D34" i="6"/>
  <c r="D35" i="6"/>
  <c r="D36" i="6"/>
  <c r="D37" i="6"/>
  <c r="D38" i="6"/>
  <c r="C11" i="6"/>
  <c r="C12" i="6"/>
  <c r="C13" i="6"/>
  <c r="C14" i="6"/>
  <c r="C15" i="6"/>
  <c r="C16" i="6"/>
  <c r="C18" i="6"/>
  <c r="C19" i="6"/>
  <c r="C20" i="6"/>
  <c r="C24" i="6"/>
  <c r="C23" i="6" s="1"/>
  <c r="C25" i="6"/>
  <c r="C26" i="6"/>
  <c r="C30" i="6"/>
  <c r="C31" i="6"/>
  <c r="C32" i="6"/>
  <c r="C33" i="6"/>
  <c r="C34" i="6"/>
  <c r="C35" i="6"/>
  <c r="C36" i="6"/>
  <c r="C37" i="6"/>
  <c r="C38" i="6"/>
  <c r="I42" i="6"/>
  <c r="R10" i="7"/>
  <c r="R9" i="7" s="1"/>
  <c r="R17" i="7"/>
  <c r="R23" i="7"/>
  <c r="R29" i="7"/>
  <c r="R40" i="7" s="1"/>
  <c r="Q10" i="7"/>
  <c r="P10" i="7"/>
  <c r="O10" i="7"/>
  <c r="N10" i="7"/>
  <c r="M10" i="7"/>
  <c r="L10" i="7"/>
  <c r="J10" i="7"/>
  <c r="K10" i="7"/>
  <c r="I10" i="7"/>
  <c r="I9" i="7" s="1"/>
  <c r="H10" i="7"/>
  <c r="G10" i="7"/>
  <c r="F10" i="7"/>
  <c r="E10" i="7"/>
  <c r="D10" i="7"/>
  <c r="C10" i="7"/>
  <c r="R10" i="8"/>
  <c r="R17" i="8"/>
  <c r="R9" i="8" s="1"/>
  <c r="R40" i="8" s="1"/>
  <c r="R23" i="8"/>
  <c r="R29" i="8"/>
  <c r="Q10" i="8"/>
  <c r="Q9" i="8" s="1"/>
  <c r="Q40" i="8" s="1"/>
  <c r="P10" i="8"/>
  <c r="O10" i="8"/>
  <c r="N10" i="8"/>
  <c r="M10" i="8"/>
  <c r="L10" i="8"/>
  <c r="J10" i="8"/>
  <c r="K10" i="8" s="1"/>
  <c r="I10" i="8"/>
  <c r="H10" i="8"/>
  <c r="G10" i="8"/>
  <c r="F10" i="8"/>
  <c r="E10" i="8"/>
  <c r="D10" i="8"/>
  <c r="C10" i="8"/>
  <c r="R10" i="9"/>
  <c r="R17" i="9"/>
  <c r="R9" i="9"/>
  <c r="R23" i="9"/>
  <c r="R29" i="9"/>
  <c r="R40" i="9"/>
  <c r="R42" i="9" s="1"/>
  <c r="Q10" i="9"/>
  <c r="P10" i="9"/>
  <c r="O10" i="9"/>
  <c r="N10" i="9"/>
  <c r="M10" i="9"/>
  <c r="L10" i="9"/>
  <c r="J10" i="9"/>
  <c r="I10" i="9"/>
  <c r="H10" i="9"/>
  <c r="G10" i="9"/>
  <c r="F10" i="9"/>
  <c r="E10" i="9"/>
  <c r="D10" i="9"/>
  <c r="C10" i="9"/>
  <c r="R10" i="10"/>
  <c r="R9" i="10" s="1"/>
  <c r="R17" i="10"/>
  <c r="R23" i="10"/>
  <c r="R29" i="10"/>
  <c r="Q10" i="10"/>
  <c r="Q9" i="10"/>
  <c r="Q40" i="10" s="1"/>
  <c r="Q44" i="10" s="1"/>
  <c r="P10" i="10"/>
  <c r="O10" i="10"/>
  <c r="N10" i="10"/>
  <c r="M10" i="10"/>
  <c r="L10" i="10"/>
  <c r="J10" i="10"/>
  <c r="K10" i="10" s="1"/>
  <c r="K9" i="10" s="1"/>
  <c r="I10" i="10"/>
  <c r="H10" i="10"/>
  <c r="G10" i="10"/>
  <c r="F10" i="10"/>
  <c r="E10" i="10"/>
  <c r="D10" i="10"/>
  <c r="C10" i="10"/>
  <c r="Q42" i="10"/>
  <c r="R10" i="11"/>
  <c r="R17" i="11"/>
  <c r="R9" i="11" s="1"/>
  <c r="R40" i="11" s="1"/>
  <c r="R23" i="11"/>
  <c r="R29" i="11"/>
  <c r="Q10" i="11"/>
  <c r="P10" i="11"/>
  <c r="O10" i="11"/>
  <c r="N10" i="11"/>
  <c r="M10" i="11"/>
  <c r="L10" i="11"/>
  <c r="L9" i="11" s="1"/>
  <c r="J10" i="11"/>
  <c r="I10" i="11"/>
  <c r="H10" i="11"/>
  <c r="G10" i="11"/>
  <c r="F10" i="11"/>
  <c r="E10" i="11"/>
  <c r="D10" i="11"/>
  <c r="C10" i="11"/>
  <c r="R10" i="12"/>
  <c r="R17" i="12"/>
  <c r="R9" i="12" s="1"/>
  <c r="R40" i="12" s="1"/>
  <c r="R23" i="12"/>
  <c r="R29" i="12"/>
  <c r="Q10" i="12"/>
  <c r="P10" i="12"/>
  <c r="O10" i="12"/>
  <c r="N10" i="12"/>
  <c r="M10" i="12"/>
  <c r="L10" i="12"/>
  <c r="J10" i="12"/>
  <c r="K10" i="12" s="1"/>
  <c r="I10" i="12"/>
  <c r="H10" i="12"/>
  <c r="G10" i="12"/>
  <c r="F10" i="12"/>
  <c r="E10" i="12"/>
  <c r="D10" i="12"/>
  <c r="C10" i="12"/>
  <c r="R10" i="13"/>
  <c r="R17" i="13"/>
  <c r="R9" i="13"/>
  <c r="R23" i="13"/>
  <c r="R29" i="13"/>
  <c r="R40" i="13"/>
  <c r="R42" i="13" s="1"/>
  <c r="Q10" i="13"/>
  <c r="Q9" i="13" s="1"/>
  <c r="Q40" i="13" s="1"/>
  <c r="P10" i="13"/>
  <c r="O10" i="13"/>
  <c r="N10" i="13"/>
  <c r="M10" i="13"/>
  <c r="L10" i="13"/>
  <c r="J10" i="13"/>
  <c r="K10" i="13"/>
  <c r="I10" i="13"/>
  <c r="H10" i="13"/>
  <c r="G10" i="13"/>
  <c r="F10" i="13"/>
  <c r="E10" i="13"/>
  <c r="D10" i="13"/>
  <c r="C10" i="13"/>
  <c r="R10" i="14"/>
  <c r="R9" i="14" s="1"/>
  <c r="R23" i="14"/>
  <c r="R29" i="14"/>
  <c r="Q10" i="14"/>
  <c r="Q17" i="14"/>
  <c r="Q9" i="14" s="1"/>
  <c r="Q40" i="14" s="1"/>
  <c r="P10" i="14"/>
  <c r="P17" i="14"/>
  <c r="O10" i="14"/>
  <c r="O9" i="14" s="1"/>
  <c r="O17" i="14"/>
  <c r="N10" i="14"/>
  <c r="N17" i="14"/>
  <c r="N9" i="14"/>
  <c r="M10" i="14"/>
  <c r="M17" i="14"/>
  <c r="M9" i="14"/>
  <c r="L10" i="14"/>
  <c r="L17" i="14"/>
  <c r="L9" i="14"/>
  <c r="J10" i="14"/>
  <c r="K10" i="14" s="1"/>
  <c r="K9" i="14" s="1"/>
  <c r="K17" i="14"/>
  <c r="J17" i="14"/>
  <c r="I10" i="14"/>
  <c r="I9" i="14" s="1"/>
  <c r="I17" i="14"/>
  <c r="H10" i="14"/>
  <c r="H17" i="14"/>
  <c r="H9" i="14"/>
  <c r="G10" i="14"/>
  <c r="G17" i="14"/>
  <c r="F10" i="14"/>
  <c r="F17" i="14"/>
  <c r="F9" i="14"/>
  <c r="E10" i="14"/>
  <c r="E17" i="14"/>
  <c r="E9" i="14" s="1"/>
  <c r="D10" i="14"/>
  <c r="D17" i="14"/>
  <c r="C10" i="14"/>
  <c r="R10" i="15"/>
  <c r="R9" i="15" s="1"/>
  <c r="R17" i="15"/>
  <c r="R23" i="15"/>
  <c r="R29" i="15"/>
  <c r="R40" i="15" s="1"/>
  <c r="Q10" i="15"/>
  <c r="Q9" i="15" s="1"/>
  <c r="Q40" i="15" s="1"/>
  <c r="P10" i="15"/>
  <c r="P9" i="15" s="1"/>
  <c r="O10" i="15"/>
  <c r="N10" i="15"/>
  <c r="M10" i="15"/>
  <c r="L10" i="15"/>
  <c r="L9" i="15" s="1"/>
  <c r="J10" i="15"/>
  <c r="K10" i="15"/>
  <c r="I10" i="15"/>
  <c r="H10" i="15"/>
  <c r="G10" i="15"/>
  <c r="F10" i="15"/>
  <c r="E10" i="15"/>
  <c r="D10" i="15"/>
  <c r="C10" i="15"/>
  <c r="R10" i="16"/>
  <c r="R17" i="16"/>
  <c r="R23" i="16"/>
  <c r="R29" i="16"/>
  <c r="Q10" i="16"/>
  <c r="P10" i="16"/>
  <c r="P9" i="16" s="1"/>
  <c r="O10" i="16"/>
  <c r="N10" i="16"/>
  <c r="M10" i="16"/>
  <c r="L10" i="16"/>
  <c r="J10" i="16"/>
  <c r="K10" i="16"/>
  <c r="I10" i="16"/>
  <c r="H10" i="16"/>
  <c r="G10" i="16"/>
  <c r="F10" i="16"/>
  <c r="E10" i="16"/>
  <c r="D10" i="16"/>
  <c r="C10" i="16"/>
  <c r="R10" i="17"/>
  <c r="R9" i="17" s="1"/>
  <c r="R40" i="17" s="1"/>
  <c r="R17" i="17"/>
  <c r="R23" i="17"/>
  <c r="R29" i="17"/>
  <c r="Q10" i="17"/>
  <c r="Q9" i="17" s="1"/>
  <c r="Q40" i="17" s="1"/>
  <c r="P10" i="17"/>
  <c r="O10" i="17"/>
  <c r="N10" i="17"/>
  <c r="M10" i="17"/>
  <c r="M9" i="17" s="1"/>
  <c r="M40" i="17" s="1"/>
  <c r="L10" i="17"/>
  <c r="J10" i="17"/>
  <c r="I10" i="17"/>
  <c r="H10" i="17"/>
  <c r="G10" i="17"/>
  <c r="F10" i="17"/>
  <c r="E10" i="17"/>
  <c r="D10" i="17"/>
  <c r="C10" i="17"/>
  <c r="R10" i="18"/>
  <c r="R9" i="18" s="1"/>
  <c r="R40" i="18" s="1"/>
  <c r="R17" i="18"/>
  <c r="R23" i="18"/>
  <c r="R29" i="18"/>
  <c r="Q10" i="18"/>
  <c r="Q9" i="18" s="1"/>
  <c r="Q40" i="18" s="1"/>
  <c r="P10" i="18"/>
  <c r="P9" i="18" s="1"/>
  <c r="O10" i="18"/>
  <c r="N10" i="18"/>
  <c r="M10" i="18"/>
  <c r="L10" i="18"/>
  <c r="J10" i="18"/>
  <c r="K10" i="18"/>
  <c r="K9" i="18" s="1"/>
  <c r="I10" i="18"/>
  <c r="H10" i="18"/>
  <c r="G10" i="18"/>
  <c r="F10" i="18"/>
  <c r="E10" i="18"/>
  <c r="D10" i="18"/>
  <c r="C10" i="18"/>
  <c r="R10" i="19"/>
  <c r="R9" i="19" s="1"/>
  <c r="R40" i="19" s="1"/>
  <c r="R17" i="19"/>
  <c r="R23" i="19"/>
  <c r="R29" i="19"/>
  <c r="Q10" i="19"/>
  <c r="Q9" i="19" s="1"/>
  <c r="Q40" i="19" s="1"/>
  <c r="P10" i="19"/>
  <c r="O10" i="19"/>
  <c r="N10" i="19"/>
  <c r="N9" i="19" s="1"/>
  <c r="N40" i="19" s="1"/>
  <c r="M10" i="19"/>
  <c r="M9" i="19" s="1"/>
  <c r="L10" i="19"/>
  <c r="J10" i="19"/>
  <c r="K10" i="19"/>
  <c r="I10" i="19"/>
  <c r="H10" i="19"/>
  <c r="G10" i="19"/>
  <c r="F10" i="19"/>
  <c r="E10" i="19"/>
  <c r="D10" i="19"/>
  <c r="C10" i="19"/>
  <c r="C9" i="19" s="1"/>
  <c r="D10" i="21"/>
  <c r="E10" i="21"/>
  <c r="F10" i="21"/>
  <c r="G10" i="21"/>
  <c r="H10" i="21"/>
  <c r="I10" i="21"/>
  <c r="J10" i="21"/>
  <c r="L10" i="21"/>
  <c r="M10" i="21"/>
  <c r="M9" i="21" s="1"/>
  <c r="N10" i="21"/>
  <c r="O10" i="21"/>
  <c r="P10" i="21"/>
  <c r="Q10" i="21"/>
  <c r="Q9" i="21" s="1"/>
  <c r="Q40" i="21" s="1"/>
  <c r="R10" i="21"/>
  <c r="R9" i="21" s="1"/>
  <c r="R40" i="21" s="1"/>
  <c r="R17" i="21"/>
  <c r="R23" i="21"/>
  <c r="R29" i="21"/>
  <c r="C10" i="21"/>
  <c r="D10" i="1"/>
  <c r="E10" i="1"/>
  <c r="F10" i="1"/>
  <c r="G10" i="1"/>
  <c r="G9" i="1" s="1"/>
  <c r="H10" i="1"/>
  <c r="I10" i="1"/>
  <c r="J10" i="1"/>
  <c r="L10" i="1"/>
  <c r="M10" i="1"/>
  <c r="N10" i="1"/>
  <c r="O10" i="1"/>
  <c r="P10" i="1"/>
  <c r="Q10" i="1"/>
  <c r="R10" i="1"/>
  <c r="R17" i="1"/>
  <c r="R9" i="1" s="1"/>
  <c r="R40" i="1" s="1"/>
  <c r="R23" i="1"/>
  <c r="R29" i="1"/>
  <c r="C10" i="1"/>
  <c r="R110" i="6"/>
  <c r="R45" i="6"/>
  <c r="R46" i="6"/>
  <c r="R47" i="6"/>
  <c r="R76" i="6"/>
  <c r="R78" i="9"/>
  <c r="R47" i="9"/>
  <c r="R79" i="9" s="1"/>
  <c r="R80" i="9"/>
  <c r="R86" i="9" s="1"/>
  <c r="R83" i="9"/>
  <c r="R87" i="9"/>
  <c r="R90" i="9" s="1"/>
  <c r="R78" i="13"/>
  <c r="R47" i="13"/>
  <c r="R79" i="13" s="1"/>
  <c r="R80" i="13"/>
  <c r="R86" i="13" s="1"/>
  <c r="R83" i="13"/>
  <c r="R87" i="13"/>
  <c r="R90" i="13" s="1"/>
  <c r="R74" i="6"/>
  <c r="R72" i="7"/>
  <c r="R72" i="8"/>
  <c r="R72" i="9"/>
  <c r="R72" i="10"/>
  <c r="R73" i="11"/>
  <c r="R72" i="12"/>
  <c r="R72" i="13"/>
  <c r="R72" i="14"/>
  <c r="R72" i="15"/>
  <c r="R72" i="16"/>
  <c r="R72" i="17"/>
  <c r="R72" i="18"/>
  <c r="R72" i="19"/>
  <c r="R72" i="21"/>
  <c r="R68" i="6"/>
  <c r="R65" i="6"/>
  <c r="R66" i="6"/>
  <c r="R64" i="6"/>
  <c r="R63" i="6"/>
  <c r="R62" i="6"/>
  <c r="R61" i="6"/>
  <c r="R60" i="6"/>
  <c r="R59" i="6"/>
  <c r="R58" i="6"/>
  <c r="R57" i="6"/>
  <c r="Q53" i="6"/>
  <c r="R51" i="1"/>
  <c r="R52" i="6" s="1"/>
  <c r="R51" i="21"/>
  <c r="R49" i="21" s="1"/>
  <c r="R51" i="14"/>
  <c r="R51" i="9"/>
  <c r="R49" i="9" s="1"/>
  <c r="R51" i="6"/>
  <c r="R49" i="10"/>
  <c r="R49" i="13"/>
  <c r="R49" i="14"/>
  <c r="R49" i="15"/>
  <c r="R49" i="16"/>
  <c r="R49" i="17"/>
  <c r="R49" i="18"/>
  <c r="R49" i="19"/>
  <c r="R49" i="1"/>
  <c r="R50" i="11"/>
  <c r="R49" i="7"/>
  <c r="R49" i="8"/>
  <c r="R49" i="12"/>
  <c r="Q17" i="11"/>
  <c r="K13" i="7"/>
  <c r="K13" i="8"/>
  <c r="K13" i="9"/>
  <c r="K13" i="10"/>
  <c r="K13" i="11"/>
  <c r="K10" i="11" s="1"/>
  <c r="K13" i="12"/>
  <c r="K13" i="13"/>
  <c r="K13" i="14"/>
  <c r="K13" i="15"/>
  <c r="K13" i="16"/>
  <c r="K13" i="17"/>
  <c r="K13" i="18"/>
  <c r="K13" i="19"/>
  <c r="K13" i="21"/>
  <c r="K13" i="1"/>
  <c r="R102" i="6"/>
  <c r="Q102" i="6"/>
  <c r="T95" i="6"/>
  <c r="S95" i="6"/>
  <c r="Q50" i="22"/>
  <c r="P50" i="22"/>
  <c r="Q45" i="6"/>
  <c r="Q48" i="6" s="1"/>
  <c r="Q46" i="6"/>
  <c r="Q47" i="6"/>
  <c r="Q81" i="6"/>
  <c r="Q87" i="6" s="1"/>
  <c r="Q76" i="6"/>
  <c r="Q84" i="6"/>
  <c r="Q17" i="7"/>
  <c r="Q9" i="7" s="1"/>
  <c r="Q23" i="7"/>
  <c r="Q29" i="7"/>
  <c r="Q17" i="8"/>
  <c r="Q23" i="8"/>
  <c r="Q29" i="8"/>
  <c r="Q17" i="9"/>
  <c r="Q23" i="9"/>
  <c r="Q29" i="9"/>
  <c r="Q17" i="10"/>
  <c r="Q23" i="10"/>
  <c r="Q29" i="10"/>
  <c r="Q47" i="10"/>
  <c r="Q79" i="10" s="1"/>
  <c r="Q80" i="10"/>
  <c r="Q86" i="10" s="1"/>
  <c r="Q83" i="10"/>
  <c r="Q87" i="10"/>
  <c r="Q90" i="10" s="1"/>
  <c r="Q23" i="11"/>
  <c r="Q29" i="11"/>
  <c r="Q17" i="12"/>
  <c r="Q9" i="12" s="1"/>
  <c r="Q40" i="12" s="1"/>
  <c r="Q23" i="12"/>
  <c r="Q29" i="12"/>
  <c r="Q17" i="13"/>
  <c r="Q23" i="13"/>
  <c r="Q29" i="13"/>
  <c r="Q23" i="14"/>
  <c r="Q29" i="14"/>
  <c r="Q17" i="15"/>
  <c r="Q23" i="15"/>
  <c r="Q29" i="15"/>
  <c r="Q17" i="16"/>
  <c r="Q9" i="16" s="1"/>
  <c r="Q40" i="16" s="1"/>
  <c r="Q23" i="16"/>
  <c r="Q29" i="16"/>
  <c r="Q17" i="17"/>
  <c r="Q23" i="17"/>
  <c r="Q29" i="17"/>
  <c r="Q17" i="18"/>
  <c r="Q23" i="18"/>
  <c r="Q29" i="18"/>
  <c r="Q17" i="19"/>
  <c r="Q23" i="19"/>
  <c r="Q29" i="19"/>
  <c r="Q17" i="21"/>
  <c r="Q23" i="21"/>
  <c r="Q29" i="21"/>
  <c r="Q17" i="1"/>
  <c r="Q9" i="1" s="1"/>
  <c r="Q40" i="1" s="1"/>
  <c r="Q23" i="1"/>
  <c r="Q29" i="1"/>
  <c r="O71" i="6"/>
  <c r="O73" i="6" s="1"/>
  <c r="N71" i="6"/>
  <c r="N73" i="6" s="1"/>
  <c r="M71" i="6"/>
  <c r="M73" i="6" s="1"/>
  <c r="L71" i="6"/>
  <c r="L73" i="6" s="1"/>
  <c r="K71" i="6"/>
  <c r="K73" i="6" s="1"/>
  <c r="J71" i="6"/>
  <c r="J73" i="6" s="1"/>
  <c r="I71" i="6"/>
  <c r="I73" i="6" s="1"/>
  <c r="H71" i="6"/>
  <c r="H73" i="6" s="1"/>
  <c r="G71" i="6"/>
  <c r="G73" i="6" s="1"/>
  <c r="F71" i="6"/>
  <c r="F73" i="6" s="1"/>
  <c r="E71" i="6"/>
  <c r="E73" i="6" s="1"/>
  <c r="D71" i="6"/>
  <c r="D73" i="6" s="1"/>
  <c r="C71" i="6"/>
  <c r="C73" i="6" s="1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Q72" i="1"/>
  <c r="P76" i="6"/>
  <c r="Q74" i="6"/>
  <c r="Q68" i="6"/>
  <c r="P53" i="11"/>
  <c r="P53" i="6"/>
  <c r="Q51" i="6"/>
  <c r="Q51" i="1"/>
  <c r="Q51" i="21"/>
  <c r="Q51" i="14"/>
  <c r="Q51" i="9"/>
  <c r="Q52" i="6"/>
  <c r="Q49" i="7"/>
  <c r="Q49" i="8"/>
  <c r="Q49" i="9"/>
  <c r="Q49" i="10"/>
  <c r="Q50" i="11"/>
  <c r="Q49" i="12"/>
  <c r="Q49" i="13"/>
  <c r="Q49" i="14"/>
  <c r="Q49" i="15"/>
  <c r="Q49" i="16"/>
  <c r="Q49" i="17"/>
  <c r="Q49" i="18"/>
  <c r="Q49" i="19"/>
  <c r="Q49" i="21"/>
  <c r="Q49" i="1"/>
  <c r="P23" i="7"/>
  <c r="O23" i="7"/>
  <c r="P23" i="8"/>
  <c r="O23" i="8"/>
  <c r="P23" i="9"/>
  <c r="O23" i="9"/>
  <c r="P23" i="10"/>
  <c r="O23" i="10"/>
  <c r="P23" i="11"/>
  <c r="O23" i="11"/>
  <c r="P23" i="12"/>
  <c r="O23" i="12"/>
  <c r="P23" i="13"/>
  <c r="O23" i="13"/>
  <c r="P23" i="14"/>
  <c r="O23" i="14"/>
  <c r="P23" i="15"/>
  <c r="O23" i="15"/>
  <c r="P23" i="16"/>
  <c r="O23" i="16"/>
  <c r="P23" i="17"/>
  <c r="O23" i="17"/>
  <c r="P17" i="18"/>
  <c r="O17" i="18"/>
  <c r="R249" i="18"/>
  <c r="P23" i="18"/>
  <c r="O23" i="18"/>
  <c r="P23" i="19"/>
  <c r="O23" i="19"/>
  <c r="P23" i="21"/>
  <c r="O23" i="21"/>
  <c r="P23" i="1"/>
  <c r="O23" i="1"/>
  <c r="Q110" i="6"/>
  <c r="Q57" i="6"/>
  <c r="Q58" i="6"/>
  <c r="Q59" i="6"/>
  <c r="Q60" i="6"/>
  <c r="Q61" i="6"/>
  <c r="Q62" i="6"/>
  <c r="Q63" i="6"/>
  <c r="Q64" i="6"/>
  <c r="Q65" i="6"/>
  <c r="Q66" i="6"/>
  <c r="P17" i="1"/>
  <c r="P9" i="1" s="1"/>
  <c r="P17" i="11"/>
  <c r="P9" i="11" s="1"/>
  <c r="P40" i="11" s="1"/>
  <c r="P29" i="11"/>
  <c r="C65" i="6"/>
  <c r="E65" i="6"/>
  <c r="F65" i="6"/>
  <c r="L65" i="6"/>
  <c r="M65" i="6"/>
  <c r="N65" i="6"/>
  <c r="O65" i="6"/>
  <c r="P65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D65" i="11"/>
  <c r="D65" i="6" s="1"/>
  <c r="E65" i="11"/>
  <c r="F65" i="11"/>
  <c r="G65" i="11"/>
  <c r="G65" i="6" s="1"/>
  <c r="H65" i="11"/>
  <c r="H65" i="6" s="1"/>
  <c r="I65" i="11"/>
  <c r="I65" i="6" s="1"/>
  <c r="J65" i="11"/>
  <c r="J65" i="6" s="1"/>
  <c r="K65" i="11"/>
  <c r="K65" i="6" s="1"/>
  <c r="L65" i="11"/>
  <c r="C65" i="11"/>
  <c r="P17" i="7"/>
  <c r="P9" i="7" s="1"/>
  <c r="P40" i="7" s="1"/>
  <c r="O17" i="7"/>
  <c r="O9" i="7" s="1"/>
  <c r="N17" i="7"/>
  <c r="N9" i="7" s="1"/>
  <c r="M17" i="7"/>
  <c r="M9" i="7" s="1"/>
  <c r="L17" i="7"/>
  <c r="K17" i="7"/>
  <c r="J17" i="7"/>
  <c r="J9" i="7" s="1"/>
  <c r="I17" i="7"/>
  <c r="H17" i="7"/>
  <c r="H9" i="7" s="1"/>
  <c r="G17" i="7"/>
  <c r="G9" i="7" s="1"/>
  <c r="F17" i="7"/>
  <c r="F9" i="7" s="1"/>
  <c r="E17" i="7"/>
  <c r="E9" i="7" s="1"/>
  <c r="D17" i="7"/>
  <c r="D9" i="7" s="1"/>
  <c r="C17" i="7"/>
  <c r="P17" i="8"/>
  <c r="P9" i="8" s="1"/>
  <c r="O17" i="8"/>
  <c r="O9" i="8" s="1"/>
  <c r="N17" i="8"/>
  <c r="M17" i="8"/>
  <c r="M9" i="8" s="1"/>
  <c r="L17" i="8"/>
  <c r="L9" i="8" s="1"/>
  <c r="K17" i="8"/>
  <c r="J17" i="8"/>
  <c r="J9" i="8" s="1"/>
  <c r="I17" i="8"/>
  <c r="I9" i="8" s="1"/>
  <c r="H17" i="8"/>
  <c r="H9" i="8" s="1"/>
  <c r="G17" i="8"/>
  <c r="G9" i="8" s="1"/>
  <c r="F17" i="8"/>
  <c r="F9" i="8" s="1"/>
  <c r="E17" i="8"/>
  <c r="D17" i="8"/>
  <c r="D9" i="8" s="1"/>
  <c r="C17" i="8"/>
  <c r="C9" i="8" s="1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P17" i="10"/>
  <c r="P9" i="10" s="1"/>
  <c r="O17" i="10"/>
  <c r="N17" i="10"/>
  <c r="N9" i="10" s="1"/>
  <c r="M17" i="10"/>
  <c r="L17" i="10"/>
  <c r="L9" i="10" s="1"/>
  <c r="K17" i="10"/>
  <c r="J17" i="10"/>
  <c r="I17" i="10"/>
  <c r="I9" i="10" s="1"/>
  <c r="H17" i="10"/>
  <c r="H9" i="10" s="1"/>
  <c r="G17" i="10"/>
  <c r="G9" i="10" s="1"/>
  <c r="F17" i="10"/>
  <c r="F9" i="10" s="1"/>
  <c r="E17" i="10"/>
  <c r="D17" i="10"/>
  <c r="D9" i="10" s="1"/>
  <c r="C17" i="10"/>
  <c r="C9" i="10" s="1"/>
  <c r="O17" i="11"/>
  <c r="O9" i="11" s="1"/>
  <c r="N17" i="11"/>
  <c r="M17" i="11"/>
  <c r="M9" i="11" s="1"/>
  <c r="L17" i="11"/>
  <c r="K17" i="11"/>
  <c r="J17" i="11"/>
  <c r="J9" i="11" s="1"/>
  <c r="I17" i="11"/>
  <c r="I9" i="11" s="1"/>
  <c r="H17" i="11"/>
  <c r="G17" i="11"/>
  <c r="G9" i="11" s="1"/>
  <c r="F17" i="11"/>
  <c r="F9" i="11" s="1"/>
  <c r="E17" i="11"/>
  <c r="E9" i="11" s="1"/>
  <c r="D17" i="11"/>
  <c r="D9" i="11" s="1"/>
  <c r="C17" i="11"/>
  <c r="C9" i="11" s="1"/>
  <c r="P17" i="12"/>
  <c r="O17" i="12"/>
  <c r="O9" i="12" s="1"/>
  <c r="N17" i="12"/>
  <c r="N9" i="12" s="1"/>
  <c r="M17" i="12"/>
  <c r="L17" i="12"/>
  <c r="L9" i="12" s="1"/>
  <c r="K17" i="12"/>
  <c r="J17" i="12"/>
  <c r="I17" i="12"/>
  <c r="I9" i="12" s="1"/>
  <c r="H17" i="12"/>
  <c r="G17" i="12"/>
  <c r="F17" i="12"/>
  <c r="E17" i="12"/>
  <c r="E9" i="12" s="1"/>
  <c r="D17" i="12"/>
  <c r="C17" i="12"/>
  <c r="C9" i="12" s="1"/>
  <c r="P17" i="13"/>
  <c r="O17" i="13"/>
  <c r="N17" i="13"/>
  <c r="N9" i="13" s="1"/>
  <c r="M17" i="13"/>
  <c r="L17" i="13"/>
  <c r="K17" i="13"/>
  <c r="K9" i="13" s="1"/>
  <c r="J17" i="13"/>
  <c r="I17" i="13"/>
  <c r="I9" i="13" s="1"/>
  <c r="H17" i="13"/>
  <c r="G17" i="13"/>
  <c r="F17" i="13"/>
  <c r="E17" i="13"/>
  <c r="E9" i="13" s="1"/>
  <c r="D17" i="13"/>
  <c r="C17" i="13"/>
  <c r="C9" i="13" s="1"/>
  <c r="C17" i="14"/>
  <c r="C9" i="14" s="1"/>
  <c r="P17" i="15"/>
  <c r="O17" i="15"/>
  <c r="O9" i="15" s="1"/>
  <c r="N17" i="15"/>
  <c r="N9" i="15" s="1"/>
  <c r="M17" i="15"/>
  <c r="L17" i="15"/>
  <c r="K17" i="15"/>
  <c r="J17" i="15"/>
  <c r="J9" i="15" s="1"/>
  <c r="I17" i="15"/>
  <c r="H17" i="15"/>
  <c r="H9" i="15" s="1"/>
  <c r="G17" i="15"/>
  <c r="G9" i="15" s="1"/>
  <c r="F17" i="15"/>
  <c r="E17" i="15"/>
  <c r="D17" i="15"/>
  <c r="D9" i="15" s="1"/>
  <c r="C17" i="15"/>
  <c r="C9" i="15" s="1"/>
  <c r="P17" i="16"/>
  <c r="O17" i="16"/>
  <c r="O9" i="16" s="1"/>
  <c r="N17" i="16"/>
  <c r="M17" i="16"/>
  <c r="M9" i="16" s="1"/>
  <c r="L17" i="16"/>
  <c r="L9" i="16" s="1"/>
  <c r="K17" i="16"/>
  <c r="J17" i="16"/>
  <c r="J9" i="16" s="1"/>
  <c r="I17" i="16"/>
  <c r="I9" i="16" s="1"/>
  <c r="H17" i="16"/>
  <c r="G17" i="16"/>
  <c r="G9" i="16" s="1"/>
  <c r="F17" i="16"/>
  <c r="F9" i="16" s="1"/>
  <c r="E17" i="16"/>
  <c r="E9" i="16" s="1"/>
  <c r="D17" i="16"/>
  <c r="D9" i="16" s="1"/>
  <c r="C17" i="16"/>
  <c r="C9" i="16" s="1"/>
  <c r="P17" i="17"/>
  <c r="P9" i="17" s="1"/>
  <c r="O17" i="17"/>
  <c r="O9" i="17" s="1"/>
  <c r="N17" i="17"/>
  <c r="N9" i="17" s="1"/>
  <c r="M17" i="17"/>
  <c r="L17" i="17"/>
  <c r="K17" i="17"/>
  <c r="J17" i="17"/>
  <c r="I17" i="17"/>
  <c r="H17" i="17"/>
  <c r="H9" i="17" s="1"/>
  <c r="G17" i="17"/>
  <c r="G9" i="17" s="1"/>
  <c r="F17" i="17"/>
  <c r="E17" i="17"/>
  <c r="E9" i="17" s="1"/>
  <c r="D17" i="17"/>
  <c r="C17" i="17"/>
  <c r="N17" i="18"/>
  <c r="N9" i="18" s="1"/>
  <c r="M17" i="18"/>
  <c r="L17" i="18"/>
  <c r="K17" i="18"/>
  <c r="J17" i="18"/>
  <c r="I17" i="18"/>
  <c r="H17" i="18"/>
  <c r="H9" i="18" s="1"/>
  <c r="G17" i="18"/>
  <c r="G9" i="18" s="1"/>
  <c r="F17" i="18"/>
  <c r="E17" i="18"/>
  <c r="D17" i="18"/>
  <c r="D9" i="18" s="1"/>
  <c r="C17" i="18"/>
  <c r="P17" i="19"/>
  <c r="P9" i="19" s="1"/>
  <c r="P40" i="19" s="1"/>
  <c r="O17" i="19"/>
  <c r="O9" i="19" s="1"/>
  <c r="N17" i="19"/>
  <c r="M17" i="19"/>
  <c r="L17" i="19"/>
  <c r="L9" i="19" s="1"/>
  <c r="K17" i="19"/>
  <c r="K9" i="19" s="1"/>
  <c r="J17" i="19"/>
  <c r="I17" i="19"/>
  <c r="I9" i="19" s="1"/>
  <c r="H17" i="19"/>
  <c r="H9" i="19" s="1"/>
  <c r="G17" i="19"/>
  <c r="F17" i="19"/>
  <c r="E17" i="19"/>
  <c r="E9" i="19" s="1"/>
  <c r="D17" i="19"/>
  <c r="D9" i="19" s="1"/>
  <c r="C17" i="19"/>
  <c r="P17" i="21"/>
  <c r="P9" i="21" s="1"/>
  <c r="P40" i="21" s="1"/>
  <c r="O17" i="21"/>
  <c r="O9" i="21" s="1"/>
  <c r="O40" i="21" s="1"/>
  <c r="N17" i="21"/>
  <c r="M17" i="21"/>
  <c r="L17" i="21"/>
  <c r="L9" i="21" s="1"/>
  <c r="K17" i="21"/>
  <c r="J17" i="21"/>
  <c r="I17" i="21"/>
  <c r="I9" i="21" s="1"/>
  <c r="H17" i="21"/>
  <c r="H9" i="21" s="1"/>
  <c r="G17" i="21"/>
  <c r="F17" i="21"/>
  <c r="E17" i="21"/>
  <c r="E9" i="21" s="1"/>
  <c r="D17" i="21"/>
  <c r="D9" i="21" s="1"/>
  <c r="C17" i="21"/>
  <c r="C9" i="21" s="1"/>
  <c r="D17" i="1"/>
  <c r="D9" i="1" s="1"/>
  <c r="D40" i="1" s="1"/>
  <c r="E17" i="1"/>
  <c r="F17" i="1"/>
  <c r="F9" i="1" s="1"/>
  <c r="G17" i="1"/>
  <c r="H17" i="1"/>
  <c r="H9" i="1" s="1"/>
  <c r="I17" i="1"/>
  <c r="I9" i="1" s="1"/>
  <c r="J17" i="1"/>
  <c r="J9" i="1" s="1"/>
  <c r="K17" i="1"/>
  <c r="L17" i="1"/>
  <c r="L9" i="1" s="1"/>
  <c r="M17" i="1"/>
  <c r="N17" i="1"/>
  <c r="N9" i="1" s="1"/>
  <c r="O17" i="1"/>
  <c r="O9" i="1" s="1"/>
  <c r="C17" i="1"/>
  <c r="C9" i="1" s="1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P45" i="6"/>
  <c r="P46" i="6"/>
  <c r="P47" i="6"/>
  <c r="P48" i="6"/>
  <c r="P79" i="6"/>
  <c r="P81" i="6"/>
  <c r="P87" i="6" s="1"/>
  <c r="P84" i="6"/>
  <c r="P88" i="6"/>
  <c r="P91" i="6" s="1"/>
  <c r="P29" i="7"/>
  <c r="P29" i="8"/>
  <c r="P29" i="9"/>
  <c r="P29" i="10"/>
  <c r="P79" i="11"/>
  <c r="P48" i="11"/>
  <c r="P88" i="11" s="1"/>
  <c r="P91" i="11" s="1"/>
  <c r="P81" i="11"/>
  <c r="P87" i="11" s="1"/>
  <c r="P84" i="11"/>
  <c r="P29" i="12"/>
  <c r="P29" i="13"/>
  <c r="P29" i="14"/>
  <c r="P29" i="15"/>
  <c r="P29" i="16"/>
  <c r="P29" i="17"/>
  <c r="P29" i="18"/>
  <c r="P29" i="19"/>
  <c r="P78" i="19"/>
  <c r="P47" i="19"/>
  <c r="P87" i="19" s="1"/>
  <c r="P90" i="19" s="1"/>
  <c r="P80" i="19"/>
  <c r="P86" i="19" s="1"/>
  <c r="P83" i="19"/>
  <c r="P29" i="21"/>
  <c r="P80" i="21"/>
  <c r="P86" i="21" s="1"/>
  <c r="P83" i="21"/>
  <c r="P29" i="1"/>
  <c r="C23" i="1"/>
  <c r="C29" i="1"/>
  <c r="P72" i="1"/>
  <c r="P74" i="6"/>
  <c r="P51" i="21"/>
  <c r="P51" i="1"/>
  <c r="P51" i="14"/>
  <c r="P51" i="9"/>
  <c r="P52" i="6"/>
  <c r="P51" i="6"/>
  <c r="P110" i="6"/>
  <c r="O110" i="6"/>
  <c r="N110" i="6"/>
  <c r="P68" i="6"/>
  <c r="P63" i="6"/>
  <c r="P62" i="6"/>
  <c r="P60" i="6"/>
  <c r="P61" i="6"/>
  <c r="P59" i="6"/>
  <c r="P58" i="6"/>
  <c r="P57" i="6"/>
  <c r="P50" i="6"/>
  <c r="P49" i="7"/>
  <c r="P49" i="8"/>
  <c r="P49" i="9"/>
  <c r="P49" i="10"/>
  <c r="P50" i="11"/>
  <c r="P49" i="12"/>
  <c r="P49" i="13"/>
  <c r="P49" i="14"/>
  <c r="P49" i="15"/>
  <c r="P49" i="16"/>
  <c r="P49" i="17"/>
  <c r="P49" i="18"/>
  <c r="P49" i="19"/>
  <c r="P49" i="21"/>
  <c r="P49" i="1"/>
  <c r="O63" i="6"/>
  <c r="O50" i="22"/>
  <c r="O45" i="6"/>
  <c r="O48" i="6" s="1"/>
  <c r="O46" i="6"/>
  <c r="O47" i="6"/>
  <c r="O51" i="6"/>
  <c r="O51" i="1"/>
  <c r="O51" i="21"/>
  <c r="O49" i="21" s="1"/>
  <c r="O51" i="14"/>
  <c r="O51" i="9"/>
  <c r="O49" i="9" s="1"/>
  <c r="O53" i="6"/>
  <c r="P101" i="7"/>
  <c r="P101" i="8"/>
  <c r="P101" i="9"/>
  <c r="P101" i="10"/>
  <c r="P105" i="11"/>
  <c r="P101" i="12"/>
  <c r="P101" i="13"/>
  <c r="P101" i="14"/>
  <c r="P101" i="15"/>
  <c r="P101" i="16"/>
  <c r="P101" i="17"/>
  <c r="P101" i="18"/>
  <c r="P101" i="19"/>
  <c r="P101" i="21"/>
  <c r="P101" i="1"/>
  <c r="R97" i="6"/>
  <c r="R98" i="6"/>
  <c r="R99" i="6"/>
  <c r="R100" i="6"/>
  <c r="R96" i="6"/>
  <c r="R95" i="6" s="1"/>
  <c r="R94" i="7"/>
  <c r="R94" i="8"/>
  <c r="R94" i="9"/>
  <c r="R94" i="10"/>
  <c r="R98" i="11"/>
  <c r="R94" i="12"/>
  <c r="R94" i="13"/>
  <c r="R94" i="14"/>
  <c r="R94" i="15"/>
  <c r="R94" i="16"/>
  <c r="R94" i="17"/>
  <c r="R94" i="18"/>
  <c r="R94" i="19"/>
  <c r="R94" i="21"/>
  <c r="P103" i="6"/>
  <c r="P102" i="6" s="1"/>
  <c r="P104" i="6"/>
  <c r="P105" i="6"/>
  <c r="P106" i="6"/>
  <c r="P107" i="6"/>
  <c r="N103" i="6"/>
  <c r="N104" i="6"/>
  <c r="N105" i="6"/>
  <c r="N106" i="6"/>
  <c r="N107" i="6"/>
  <c r="N102" i="6"/>
  <c r="O103" i="6"/>
  <c r="O102" i="6" s="1"/>
  <c r="O104" i="6"/>
  <c r="O105" i="6"/>
  <c r="O106" i="6"/>
  <c r="O107" i="6"/>
  <c r="Q96" i="6"/>
  <c r="Q97" i="6"/>
  <c r="Q98" i="6"/>
  <c r="Q99" i="6"/>
  <c r="Q100" i="6"/>
  <c r="Q95" i="6"/>
  <c r="P96" i="6"/>
  <c r="P95" i="6" s="1"/>
  <c r="P97" i="6"/>
  <c r="P98" i="6"/>
  <c r="P99" i="6"/>
  <c r="P100" i="6"/>
  <c r="O81" i="6"/>
  <c r="O87" i="6" s="1"/>
  <c r="O76" i="6"/>
  <c r="O84" i="6"/>
  <c r="O29" i="7"/>
  <c r="O29" i="8"/>
  <c r="O29" i="9"/>
  <c r="O29" i="10"/>
  <c r="O29" i="11"/>
  <c r="O29" i="12"/>
  <c r="O29" i="13"/>
  <c r="O29" i="14"/>
  <c r="O29" i="15"/>
  <c r="O29" i="16"/>
  <c r="O29" i="17"/>
  <c r="O29" i="18"/>
  <c r="O29" i="19"/>
  <c r="O29" i="21"/>
  <c r="O83" i="21"/>
  <c r="O29" i="1"/>
  <c r="O72" i="1"/>
  <c r="O74" i="6"/>
  <c r="O49" i="1"/>
  <c r="O54" i="6"/>
  <c r="O49" i="7"/>
  <c r="O49" i="8"/>
  <c r="O49" i="10"/>
  <c r="O50" i="11"/>
  <c r="O49" i="12"/>
  <c r="O49" i="13"/>
  <c r="O49" i="14"/>
  <c r="O49" i="15"/>
  <c r="O49" i="16"/>
  <c r="O49" i="17"/>
  <c r="O49" i="18"/>
  <c r="O49" i="19"/>
  <c r="O62" i="6"/>
  <c r="O57" i="6"/>
  <c r="N23" i="17"/>
  <c r="O68" i="6"/>
  <c r="O60" i="6"/>
  <c r="O61" i="6"/>
  <c r="O59" i="6"/>
  <c r="O58" i="6"/>
  <c r="O101" i="7"/>
  <c r="O101" i="8"/>
  <c r="O101" i="9"/>
  <c r="O101" i="10"/>
  <c r="O105" i="11"/>
  <c r="O101" i="12"/>
  <c r="O101" i="13"/>
  <c r="O101" i="14"/>
  <c r="O101" i="15"/>
  <c r="O101" i="16"/>
  <c r="O101" i="17"/>
  <c r="O101" i="18"/>
  <c r="O101" i="19"/>
  <c r="O101" i="21"/>
  <c r="P94" i="7"/>
  <c r="Q94" i="7"/>
  <c r="P94" i="8"/>
  <c r="Q94" i="8"/>
  <c r="P94" i="9"/>
  <c r="Q94" i="9"/>
  <c r="P94" i="10"/>
  <c r="Q94" i="10"/>
  <c r="P98" i="11"/>
  <c r="Q98" i="11"/>
  <c r="P94" i="12"/>
  <c r="Q94" i="12"/>
  <c r="P94" i="13"/>
  <c r="Q94" i="13"/>
  <c r="P94" i="14"/>
  <c r="Q94" i="14"/>
  <c r="P94" i="15"/>
  <c r="Q94" i="15"/>
  <c r="P94" i="16"/>
  <c r="Q94" i="16"/>
  <c r="P94" i="17"/>
  <c r="Q94" i="17"/>
  <c r="P94" i="18"/>
  <c r="Q94" i="18"/>
  <c r="P94" i="19"/>
  <c r="Q94" i="19"/>
  <c r="P94" i="21"/>
  <c r="Q94" i="21"/>
  <c r="O101" i="1"/>
  <c r="N50" i="22"/>
  <c r="N23" i="11"/>
  <c r="N29" i="11"/>
  <c r="N23" i="16"/>
  <c r="N29" i="16"/>
  <c r="N23" i="18"/>
  <c r="N29" i="18"/>
  <c r="N23" i="19"/>
  <c r="N29" i="19"/>
  <c r="N23" i="21"/>
  <c r="N29" i="21"/>
  <c r="N23" i="1"/>
  <c r="N29" i="1"/>
  <c r="M23" i="1"/>
  <c r="M29" i="1"/>
  <c r="N47" i="6"/>
  <c r="N45" i="6"/>
  <c r="N46" i="6"/>
  <c r="N76" i="6"/>
  <c r="N74" i="6"/>
  <c r="M72" i="1"/>
  <c r="N72" i="1"/>
  <c r="N57" i="6"/>
  <c r="N58" i="6"/>
  <c r="N59" i="6"/>
  <c r="N60" i="6"/>
  <c r="N61" i="6"/>
  <c r="N62" i="6"/>
  <c r="N68" i="6"/>
  <c r="N51" i="6"/>
  <c r="N51" i="21"/>
  <c r="N49" i="21" s="1"/>
  <c r="N51" i="1"/>
  <c r="N49" i="1" s="1"/>
  <c r="N52" i="6"/>
  <c r="N53" i="6"/>
  <c r="N50" i="6"/>
  <c r="N54" i="6"/>
  <c r="N49" i="7"/>
  <c r="N49" i="8"/>
  <c r="N51" i="9"/>
  <c r="N49" i="9" s="1"/>
  <c r="N49" i="10"/>
  <c r="N50" i="11"/>
  <c r="N49" i="12"/>
  <c r="N49" i="13"/>
  <c r="N51" i="14"/>
  <c r="N49" i="14"/>
  <c r="N49" i="15"/>
  <c r="N49" i="16"/>
  <c r="N49" i="17"/>
  <c r="N49" i="18"/>
  <c r="N49" i="19"/>
  <c r="N29" i="8"/>
  <c r="N29" i="9"/>
  <c r="N29" i="10"/>
  <c r="N29" i="12"/>
  <c r="N29" i="13"/>
  <c r="N29" i="14"/>
  <c r="N29" i="15"/>
  <c r="N29" i="17"/>
  <c r="N23" i="12"/>
  <c r="N23" i="13"/>
  <c r="N23" i="14"/>
  <c r="N23" i="15"/>
  <c r="L50" i="22"/>
  <c r="M50" i="22"/>
  <c r="D8" i="1"/>
  <c r="E8" i="1"/>
  <c r="F8" i="1" s="1"/>
  <c r="G8" i="1" s="1"/>
  <c r="H8" i="1" s="1"/>
  <c r="I8" i="1" s="1"/>
  <c r="J8" i="1" s="1"/>
  <c r="D23" i="1"/>
  <c r="E23" i="1"/>
  <c r="F23" i="1"/>
  <c r="G23" i="1"/>
  <c r="H23" i="1"/>
  <c r="I23" i="1"/>
  <c r="J23" i="1"/>
  <c r="K23" i="1"/>
  <c r="L23" i="1"/>
  <c r="D29" i="1"/>
  <c r="E29" i="1"/>
  <c r="F29" i="1"/>
  <c r="G29" i="1"/>
  <c r="H29" i="1"/>
  <c r="I29" i="1"/>
  <c r="J29" i="1"/>
  <c r="K29" i="1"/>
  <c r="L29" i="1"/>
  <c r="D47" i="1"/>
  <c r="C49" i="1"/>
  <c r="D49" i="1"/>
  <c r="E49" i="1"/>
  <c r="F49" i="1"/>
  <c r="G49" i="1"/>
  <c r="H49" i="1"/>
  <c r="I49" i="1"/>
  <c r="J49" i="1"/>
  <c r="K51" i="1"/>
  <c r="K49" i="1" s="1"/>
  <c r="L51" i="1"/>
  <c r="L49" i="1"/>
  <c r="M51" i="1"/>
  <c r="M49" i="1" s="1"/>
  <c r="C61" i="1"/>
  <c r="D61" i="1"/>
  <c r="E61" i="1"/>
  <c r="F61" i="1"/>
  <c r="G61" i="1"/>
  <c r="H61" i="1"/>
  <c r="I61" i="1"/>
  <c r="J61" i="1"/>
  <c r="K61" i="1"/>
  <c r="D72" i="1"/>
  <c r="E72" i="1"/>
  <c r="F72" i="1"/>
  <c r="G72" i="1"/>
  <c r="H72" i="1"/>
  <c r="I72" i="1"/>
  <c r="J72" i="1"/>
  <c r="K72" i="1"/>
  <c r="L72" i="1"/>
  <c r="D78" i="1"/>
  <c r="D79" i="1"/>
  <c r="D80" i="1"/>
  <c r="D85" i="1" s="1"/>
  <c r="D87" i="1"/>
  <c r="M101" i="1"/>
  <c r="N101" i="1"/>
  <c r="D8" i="21"/>
  <c r="E8" i="21" s="1"/>
  <c r="F8" i="21" s="1"/>
  <c r="G8" i="21" s="1"/>
  <c r="H8" i="21" s="1"/>
  <c r="I8" i="21"/>
  <c r="J8" i="21"/>
  <c r="C23" i="21"/>
  <c r="D23" i="21"/>
  <c r="E23" i="21"/>
  <c r="F23" i="21"/>
  <c r="G23" i="21"/>
  <c r="H23" i="21"/>
  <c r="I23" i="21"/>
  <c r="J23" i="21"/>
  <c r="K23" i="21"/>
  <c r="L23" i="21"/>
  <c r="M23" i="21"/>
  <c r="C29" i="21"/>
  <c r="D29" i="21"/>
  <c r="E29" i="21"/>
  <c r="F29" i="21"/>
  <c r="G29" i="21"/>
  <c r="H29" i="21"/>
  <c r="I29" i="21"/>
  <c r="J29" i="21"/>
  <c r="K29" i="21"/>
  <c r="L29" i="21"/>
  <c r="M29" i="21"/>
  <c r="C49" i="21"/>
  <c r="D49" i="21"/>
  <c r="E49" i="21"/>
  <c r="F49" i="21"/>
  <c r="G49" i="21"/>
  <c r="H49" i="21"/>
  <c r="I49" i="21"/>
  <c r="J49" i="21"/>
  <c r="K51" i="21"/>
  <c r="K49" i="21" s="1"/>
  <c r="L51" i="21"/>
  <c r="L49" i="21"/>
  <c r="M51" i="21"/>
  <c r="M49" i="21"/>
  <c r="C61" i="21"/>
  <c r="D61" i="21"/>
  <c r="E61" i="21"/>
  <c r="F61" i="21"/>
  <c r="G61" i="21"/>
  <c r="H61" i="21"/>
  <c r="I61" i="21"/>
  <c r="J61" i="21"/>
  <c r="K61" i="21"/>
  <c r="N94" i="21"/>
  <c r="O94" i="21"/>
  <c r="M101" i="21"/>
  <c r="N101" i="21"/>
  <c r="D8" i="19"/>
  <c r="E8" i="19" s="1"/>
  <c r="F8" i="19"/>
  <c r="G8" i="19" s="1"/>
  <c r="H8" i="19" s="1"/>
  <c r="I8" i="19" s="1"/>
  <c r="J8" i="19" s="1"/>
  <c r="C23" i="19"/>
  <c r="D23" i="19"/>
  <c r="E23" i="19"/>
  <c r="F23" i="19"/>
  <c r="G23" i="19"/>
  <c r="H23" i="19"/>
  <c r="I23" i="19"/>
  <c r="J23" i="19"/>
  <c r="K23" i="19"/>
  <c r="L23" i="19"/>
  <c r="M23" i="19"/>
  <c r="C29" i="19"/>
  <c r="D29" i="19"/>
  <c r="E29" i="19"/>
  <c r="F29" i="19"/>
  <c r="G29" i="19"/>
  <c r="H29" i="19"/>
  <c r="I29" i="19"/>
  <c r="J29" i="19"/>
  <c r="K29" i="19"/>
  <c r="L29" i="19"/>
  <c r="M29" i="19"/>
  <c r="C49" i="19"/>
  <c r="D49" i="19"/>
  <c r="E49" i="19"/>
  <c r="F49" i="19"/>
  <c r="G49" i="19"/>
  <c r="H49" i="19"/>
  <c r="I49" i="19"/>
  <c r="J49" i="19"/>
  <c r="K49" i="19"/>
  <c r="L49" i="19"/>
  <c r="M49" i="19"/>
  <c r="C61" i="19"/>
  <c r="D61" i="19"/>
  <c r="E61" i="19"/>
  <c r="F61" i="19"/>
  <c r="G61" i="19"/>
  <c r="H61" i="19"/>
  <c r="I61" i="19"/>
  <c r="J61" i="19"/>
  <c r="K61" i="19"/>
  <c r="M94" i="19"/>
  <c r="N94" i="19"/>
  <c r="O94" i="19"/>
  <c r="M101" i="19"/>
  <c r="N101" i="19"/>
  <c r="D8" i="18"/>
  <c r="E8" i="18"/>
  <c r="F8" i="18"/>
  <c r="G8" i="18"/>
  <c r="H8" i="18" s="1"/>
  <c r="I8" i="18" s="1"/>
  <c r="J8" i="18" s="1"/>
  <c r="C23" i="18"/>
  <c r="D23" i="18"/>
  <c r="E23" i="18"/>
  <c r="F23" i="18"/>
  <c r="G23" i="18"/>
  <c r="H23" i="18"/>
  <c r="I23" i="18"/>
  <c r="J23" i="18"/>
  <c r="K23" i="18"/>
  <c r="L23" i="18"/>
  <c r="M23" i="18"/>
  <c r="C29" i="18"/>
  <c r="D29" i="18"/>
  <c r="E29" i="18"/>
  <c r="F29" i="18"/>
  <c r="G29" i="18"/>
  <c r="H29" i="18"/>
  <c r="I29" i="18"/>
  <c r="J29" i="18"/>
  <c r="K29" i="18"/>
  <c r="L29" i="18"/>
  <c r="M29" i="18"/>
  <c r="C49" i="18"/>
  <c r="D49" i="18"/>
  <c r="E49" i="18"/>
  <c r="F49" i="18"/>
  <c r="G49" i="18"/>
  <c r="H49" i="18"/>
  <c r="I49" i="18"/>
  <c r="J49" i="18"/>
  <c r="K49" i="18"/>
  <c r="L49" i="18"/>
  <c r="M49" i="18"/>
  <c r="C61" i="18"/>
  <c r="D61" i="18"/>
  <c r="E61" i="18"/>
  <c r="F61" i="18"/>
  <c r="G61" i="18"/>
  <c r="H61" i="18"/>
  <c r="I61" i="18"/>
  <c r="J61" i="18"/>
  <c r="K61" i="18"/>
  <c r="N94" i="18"/>
  <c r="O94" i="18"/>
  <c r="M101" i="18"/>
  <c r="N101" i="18"/>
  <c r="D8" i="17"/>
  <c r="E8" i="17" s="1"/>
  <c r="F8" i="17" s="1"/>
  <c r="G8" i="17" s="1"/>
  <c r="H8" i="17" s="1"/>
  <c r="I8" i="17" s="1"/>
  <c r="J8" i="17" s="1"/>
  <c r="C23" i="17"/>
  <c r="D23" i="17"/>
  <c r="E23" i="17"/>
  <c r="F23" i="17"/>
  <c r="G23" i="17"/>
  <c r="H23" i="17"/>
  <c r="I23" i="17"/>
  <c r="J23" i="17"/>
  <c r="K23" i="17"/>
  <c r="L23" i="17"/>
  <c r="M23" i="17"/>
  <c r="C29" i="17"/>
  <c r="D29" i="17"/>
  <c r="E29" i="17"/>
  <c r="F29" i="17"/>
  <c r="G29" i="17"/>
  <c r="H29" i="17"/>
  <c r="I29" i="17"/>
  <c r="J29" i="17"/>
  <c r="K29" i="17"/>
  <c r="L29" i="17"/>
  <c r="M29" i="17"/>
  <c r="M47" i="17"/>
  <c r="M79" i="17" s="1"/>
  <c r="C49" i="17"/>
  <c r="D49" i="17"/>
  <c r="E49" i="17"/>
  <c r="F49" i="17"/>
  <c r="G49" i="17"/>
  <c r="H49" i="17"/>
  <c r="I49" i="17"/>
  <c r="J49" i="17"/>
  <c r="K49" i="17"/>
  <c r="L49" i="17"/>
  <c r="M49" i="17"/>
  <c r="C61" i="17"/>
  <c r="D61" i="17"/>
  <c r="E61" i="17"/>
  <c r="F61" i="17"/>
  <c r="G61" i="17"/>
  <c r="H61" i="17"/>
  <c r="I61" i="17"/>
  <c r="J61" i="17"/>
  <c r="K61" i="17"/>
  <c r="M78" i="17"/>
  <c r="M80" i="17"/>
  <c r="M86" i="17" s="1"/>
  <c r="M83" i="17"/>
  <c r="N94" i="17"/>
  <c r="O94" i="17"/>
  <c r="M101" i="17"/>
  <c r="N101" i="17"/>
  <c r="D8" i="16"/>
  <c r="E8" i="16"/>
  <c r="F8" i="16"/>
  <c r="G8" i="16" s="1"/>
  <c r="H8" i="16" s="1"/>
  <c r="I8" i="16" s="1"/>
  <c r="J8" i="16" s="1"/>
  <c r="C23" i="16"/>
  <c r="D23" i="16"/>
  <c r="E23" i="16"/>
  <c r="F23" i="16"/>
  <c r="G23" i="16"/>
  <c r="H23" i="16"/>
  <c r="I23" i="16"/>
  <c r="J23" i="16"/>
  <c r="K23" i="16"/>
  <c r="L23" i="16"/>
  <c r="M23" i="16"/>
  <c r="C29" i="16"/>
  <c r="D29" i="16"/>
  <c r="E29" i="16"/>
  <c r="F29" i="16"/>
  <c r="G29" i="16"/>
  <c r="H29" i="16"/>
  <c r="I29" i="16"/>
  <c r="J29" i="16"/>
  <c r="K29" i="16"/>
  <c r="L29" i="16"/>
  <c r="M29" i="16"/>
  <c r="C49" i="16"/>
  <c r="D49" i="16"/>
  <c r="E49" i="16"/>
  <c r="F49" i="16"/>
  <c r="G49" i="16"/>
  <c r="H49" i="16"/>
  <c r="I49" i="16"/>
  <c r="J49" i="16"/>
  <c r="K49" i="16"/>
  <c r="L49" i="16"/>
  <c r="M49" i="16"/>
  <c r="C61" i="16"/>
  <c r="D61" i="16"/>
  <c r="E61" i="16"/>
  <c r="F61" i="16"/>
  <c r="G61" i="16"/>
  <c r="H61" i="16"/>
  <c r="I61" i="16"/>
  <c r="J61" i="16"/>
  <c r="K61" i="16"/>
  <c r="N94" i="16"/>
  <c r="O94" i="16"/>
  <c r="M101" i="16"/>
  <c r="N101" i="16"/>
  <c r="D8" i="15"/>
  <c r="E8" i="15" s="1"/>
  <c r="F8" i="15" s="1"/>
  <c r="G8" i="15" s="1"/>
  <c r="H8" i="15" s="1"/>
  <c r="I8" i="15" s="1"/>
  <c r="J8" i="15" s="1"/>
  <c r="C23" i="15"/>
  <c r="D23" i="15"/>
  <c r="E23" i="15"/>
  <c r="F23" i="15"/>
  <c r="G23" i="15"/>
  <c r="H23" i="15"/>
  <c r="I23" i="15"/>
  <c r="J23" i="15"/>
  <c r="K23" i="15"/>
  <c r="L23" i="15"/>
  <c r="M23" i="15"/>
  <c r="C29" i="15"/>
  <c r="D29" i="15"/>
  <c r="E29" i="15"/>
  <c r="F29" i="15"/>
  <c r="G29" i="15"/>
  <c r="H29" i="15"/>
  <c r="I29" i="15"/>
  <c r="J29" i="15"/>
  <c r="K29" i="15"/>
  <c r="L29" i="15"/>
  <c r="M29" i="15"/>
  <c r="C49" i="15"/>
  <c r="D49" i="15"/>
  <c r="E49" i="15"/>
  <c r="F49" i="15"/>
  <c r="G49" i="15"/>
  <c r="H49" i="15"/>
  <c r="I49" i="15"/>
  <c r="J49" i="15"/>
  <c r="K49" i="15"/>
  <c r="L49" i="15"/>
  <c r="M49" i="15"/>
  <c r="C61" i="15"/>
  <c r="D61" i="15"/>
  <c r="E61" i="15"/>
  <c r="F61" i="15"/>
  <c r="G61" i="15"/>
  <c r="H61" i="15"/>
  <c r="I61" i="15"/>
  <c r="J61" i="15"/>
  <c r="K61" i="15"/>
  <c r="N94" i="15"/>
  <c r="O94" i="15"/>
  <c r="M101" i="15"/>
  <c r="N101" i="15"/>
  <c r="D8" i="14"/>
  <c r="E8" i="14"/>
  <c r="F8" i="14" s="1"/>
  <c r="G8" i="14" s="1"/>
  <c r="H8" i="14" s="1"/>
  <c r="I8" i="14" s="1"/>
  <c r="J8" i="14" s="1"/>
  <c r="C23" i="14"/>
  <c r="D23" i="14"/>
  <c r="E23" i="14"/>
  <c r="F23" i="14"/>
  <c r="G23" i="14"/>
  <c r="H23" i="14"/>
  <c r="I23" i="14"/>
  <c r="J23" i="14"/>
  <c r="K23" i="14"/>
  <c r="L23" i="14"/>
  <c r="M23" i="14"/>
  <c r="C29" i="14"/>
  <c r="D29" i="14"/>
  <c r="E29" i="14"/>
  <c r="F29" i="14"/>
  <c r="G29" i="14"/>
  <c r="H29" i="14"/>
  <c r="I29" i="14"/>
  <c r="J29" i="14"/>
  <c r="K29" i="14"/>
  <c r="L29" i="14"/>
  <c r="M29" i="14"/>
  <c r="C49" i="14"/>
  <c r="D49" i="14"/>
  <c r="E49" i="14"/>
  <c r="F49" i="14"/>
  <c r="G49" i="14"/>
  <c r="H49" i="14"/>
  <c r="I49" i="14"/>
  <c r="J49" i="14"/>
  <c r="K51" i="14"/>
  <c r="K49" i="14"/>
  <c r="L51" i="14"/>
  <c r="L49" i="14" s="1"/>
  <c r="M51" i="14"/>
  <c r="M49" i="14" s="1"/>
  <c r="C61" i="14"/>
  <c r="D61" i="14"/>
  <c r="E61" i="14"/>
  <c r="F61" i="14"/>
  <c r="G61" i="14"/>
  <c r="H61" i="14"/>
  <c r="I61" i="14"/>
  <c r="J61" i="14"/>
  <c r="K61" i="14"/>
  <c r="N94" i="14"/>
  <c r="O94" i="14"/>
  <c r="M101" i="14"/>
  <c r="N101" i="14"/>
  <c r="D8" i="13"/>
  <c r="E8" i="13"/>
  <c r="F8" i="13" s="1"/>
  <c r="G8" i="13" s="1"/>
  <c r="H8" i="13"/>
  <c r="I8" i="13" s="1"/>
  <c r="J8" i="13" s="1"/>
  <c r="C23" i="13"/>
  <c r="D23" i="13"/>
  <c r="E23" i="13"/>
  <c r="F23" i="13"/>
  <c r="G23" i="13"/>
  <c r="H23" i="13"/>
  <c r="I23" i="13"/>
  <c r="J23" i="13"/>
  <c r="K23" i="13"/>
  <c r="L23" i="13"/>
  <c r="M23" i="13"/>
  <c r="C29" i="13"/>
  <c r="D29" i="13"/>
  <c r="E29" i="13"/>
  <c r="F29" i="13"/>
  <c r="G29" i="13"/>
  <c r="H29" i="13"/>
  <c r="I29" i="13"/>
  <c r="J29" i="13"/>
  <c r="K29" i="13"/>
  <c r="L29" i="13"/>
  <c r="M29" i="13"/>
  <c r="C49" i="13"/>
  <c r="D49" i="13"/>
  <c r="E49" i="13"/>
  <c r="F49" i="13"/>
  <c r="G49" i="13"/>
  <c r="H49" i="13"/>
  <c r="I49" i="13"/>
  <c r="J49" i="13"/>
  <c r="K49" i="13"/>
  <c r="L49" i="13"/>
  <c r="M49" i="13"/>
  <c r="C61" i="13"/>
  <c r="D61" i="13"/>
  <c r="E61" i="13"/>
  <c r="E62" i="6" s="1"/>
  <c r="F61" i="13"/>
  <c r="G61" i="13"/>
  <c r="H61" i="13"/>
  <c r="I61" i="13"/>
  <c r="J61" i="13"/>
  <c r="K61" i="13"/>
  <c r="N94" i="13"/>
  <c r="O94" i="13"/>
  <c r="M101" i="13"/>
  <c r="N101" i="13"/>
  <c r="D8" i="12"/>
  <c r="E8" i="12" s="1"/>
  <c r="F8" i="12" s="1"/>
  <c r="G8" i="12" s="1"/>
  <c r="H8" i="12" s="1"/>
  <c r="I8" i="12" s="1"/>
  <c r="J8" i="12" s="1"/>
  <c r="C23" i="12"/>
  <c r="D23" i="12"/>
  <c r="E23" i="12"/>
  <c r="F23" i="12"/>
  <c r="G23" i="12"/>
  <c r="H23" i="12"/>
  <c r="I23" i="12"/>
  <c r="J23" i="12"/>
  <c r="K23" i="12"/>
  <c r="L23" i="12"/>
  <c r="M23" i="12"/>
  <c r="C29" i="12"/>
  <c r="D29" i="12"/>
  <c r="E29" i="12"/>
  <c r="F29" i="12"/>
  <c r="G29" i="12"/>
  <c r="H29" i="12"/>
  <c r="I29" i="12"/>
  <c r="J29" i="12"/>
  <c r="K29" i="12"/>
  <c r="L29" i="12"/>
  <c r="M29" i="12"/>
  <c r="C49" i="12"/>
  <c r="D49" i="12"/>
  <c r="E49" i="12"/>
  <c r="F49" i="12"/>
  <c r="G49" i="12"/>
  <c r="H49" i="12"/>
  <c r="I49" i="12"/>
  <c r="J49" i="12"/>
  <c r="K49" i="12"/>
  <c r="L49" i="12"/>
  <c r="M49" i="12"/>
  <c r="C61" i="12"/>
  <c r="D61" i="12"/>
  <c r="E61" i="12"/>
  <c r="F61" i="12"/>
  <c r="G61" i="12"/>
  <c r="H61" i="12"/>
  <c r="I61" i="12"/>
  <c r="J61" i="12"/>
  <c r="K61" i="12"/>
  <c r="N94" i="12"/>
  <c r="O94" i="12"/>
  <c r="M101" i="12"/>
  <c r="N101" i="12"/>
  <c r="D8" i="11"/>
  <c r="E8" i="11" s="1"/>
  <c r="F8" i="11" s="1"/>
  <c r="G8" i="11" s="1"/>
  <c r="H8" i="11" s="1"/>
  <c r="I8" i="11" s="1"/>
  <c r="J8" i="11" s="1"/>
  <c r="C23" i="11"/>
  <c r="D23" i="11"/>
  <c r="E23" i="11"/>
  <c r="F23" i="11"/>
  <c r="G23" i="11"/>
  <c r="H23" i="11"/>
  <c r="I23" i="11"/>
  <c r="J23" i="11"/>
  <c r="K23" i="11"/>
  <c r="L23" i="11"/>
  <c r="M23" i="11"/>
  <c r="C29" i="11"/>
  <c r="D29" i="11"/>
  <c r="E29" i="11"/>
  <c r="F29" i="11"/>
  <c r="G29" i="11"/>
  <c r="H29" i="11"/>
  <c r="I29" i="11"/>
  <c r="J29" i="11"/>
  <c r="K29" i="11"/>
  <c r="L29" i="11"/>
  <c r="M29" i="11"/>
  <c r="C50" i="11"/>
  <c r="D50" i="11"/>
  <c r="E50" i="11"/>
  <c r="F50" i="11"/>
  <c r="G50" i="11"/>
  <c r="H50" i="11"/>
  <c r="I50" i="11"/>
  <c r="J50" i="11"/>
  <c r="K50" i="11"/>
  <c r="L50" i="11"/>
  <c r="M50" i="11"/>
  <c r="N98" i="11"/>
  <c r="O98" i="11"/>
  <c r="M105" i="11"/>
  <c r="N105" i="11"/>
  <c r="D8" i="10"/>
  <c r="E8" i="10" s="1"/>
  <c r="F8" i="10" s="1"/>
  <c r="G8" i="10"/>
  <c r="H8" i="10" s="1"/>
  <c r="I8" i="10" s="1"/>
  <c r="J8" i="10" s="1"/>
  <c r="C23" i="10"/>
  <c r="D23" i="10"/>
  <c r="E23" i="10"/>
  <c r="F23" i="10"/>
  <c r="G23" i="10"/>
  <c r="H23" i="10"/>
  <c r="I23" i="10"/>
  <c r="J23" i="10"/>
  <c r="K23" i="10"/>
  <c r="L23" i="10"/>
  <c r="M23" i="10"/>
  <c r="N23" i="10"/>
  <c r="C29" i="10"/>
  <c r="D29" i="10"/>
  <c r="E29" i="10"/>
  <c r="F29" i="10"/>
  <c r="G29" i="10"/>
  <c r="H29" i="10"/>
  <c r="I29" i="10"/>
  <c r="J29" i="10"/>
  <c r="K29" i="10"/>
  <c r="L29" i="10"/>
  <c r="M29" i="10"/>
  <c r="C49" i="10"/>
  <c r="D49" i="10"/>
  <c r="E49" i="10"/>
  <c r="F49" i="10"/>
  <c r="G49" i="10"/>
  <c r="H49" i="10"/>
  <c r="I49" i="10"/>
  <c r="J49" i="10"/>
  <c r="K49" i="10"/>
  <c r="L49" i="10"/>
  <c r="M49" i="10"/>
  <c r="C61" i="10"/>
  <c r="D61" i="10"/>
  <c r="D62" i="6" s="1"/>
  <c r="E61" i="10"/>
  <c r="F61" i="10"/>
  <c r="G61" i="10"/>
  <c r="H61" i="10"/>
  <c r="I61" i="10"/>
  <c r="J61" i="10"/>
  <c r="K61" i="10"/>
  <c r="N94" i="10"/>
  <c r="O94" i="10"/>
  <c r="M101" i="10"/>
  <c r="N101" i="10"/>
  <c r="D8" i="9"/>
  <c r="E8" i="9" s="1"/>
  <c r="F8" i="9" s="1"/>
  <c r="G8" i="9" s="1"/>
  <c r="H8" i="9" s="1"/>
  <c r="I8" i="9" s="1"/>
  <c r="J8" i="9" s="1"/>
  <c r="C23" i="9"/>
  <c r="D23" i="9"/>
  <c r="E23" i="9"/>
  <c r="F23" i="9"/>
  <c r="G23" i="9"/>
  <c r="H23" i="9"/>
  <c r="I23" i="9"/>
  <c r="J23" i="9"/>
  <c r="K23" i="9"/>
  <c r="L23" i="9"/>
  <c r="M23" i="9"/>
  <c r="N23" i="9"/>
  <c r="C29" i="9"/>
  <c r="D29" i="9"/>
  <c r="E29" i="9"/>
  <c r="F29" i="9"/>
  <c r="G29" i="9"/>
  <c r="H29" i="9"/>
  <c r="I29" i="9"/>
  <c r="J29" i="9"/>
  <c r="K29" i="9"/>
  <c r="L29" i="9"/>
  <c r="M29" i="9"/>
  <c r="C49" i="9"/>
  <c r="D49" i="9"/>
  <c r="E49" i="9"/>
  <c r="F49" i="9"/>
  <c r="G49" i="9"/>
  <c r="H49" i="9"/>
  <c r="I49" i="9"/>
  <c r="J49" i="9"/>
  <c r="K51" i="9"/>
  <c r="K52" i="6" s="1"/>
  <c r="L51" i="9"/>
  <c r="L49" i="9"/>
  <c r="M51" i="9"/>
  <c r="M49" i="9"/>
  <c r="C61" i="9"/>
  <c r="D61" i="9"/>
  <c r="E61" i="9"/>
  <c r="F61" i="9"/>
  <c r="G61" i="9"/>
  <c r="H61" i="9"/>
  <c r="I61" i="9"/>
  <c r="J61" i="9"/>
  <c r="K61" i="9"/>
  <c r="N94" i="9"/>
  <c r="O94" i="9"/>
  <c r="M101" i="9"/>
  <c r="N101" i="9"/>
  <c r="D8" i="8"/>
  <c r="E8" i="8"/>
  <c r="F8" i="8" s="1"/>
  <c r="G8" i="8" s="1"/>
  <c r="H8" i="8"/>
  <c r="I8" i="8"/>
  <c r="J8" i="8"/>
  <c r="C23" i="8"/>
  <c r="D23" i="8"/>
  <c r="E23" i="8"/>
  <c r="F23" i="8"/>
  <c r="G23" i="8"/>
  <c r="H23" i="8"/>
  <c r="I23" i="8"/>
  <c r="J23" i="8"/>
  <c r="K23" i="8"/>
  <c r="L23" i="8"/>
  <c r="M23" i="8"/>
  <c r="N23" i="8"/>
  <c r="C29" i="8"/>
  <c r="D29" i="8"/>
  <c r="E29" i="8"/>
  <c r="F29" i="8"/>
  <c r="G29" i="8"/>
  <c r="H29" i="8"/>
  <c r="I29" i="8"/>
  <c r="J29" i="8"/>
  <c r="K29" i="8"/>
  <c r="L29" i="8"/>
  <c r="M29" i="8"/>
  <c r="C49" i="8"/>
  <c r="D49" i="8"/>
  <c r="E49" i="8"/>
  <c r="F49" i="8"/>
  <c r="G49" i="8"/>
  <c r="H49" i="8"/>
  <c r="I49" i="8"/>
  <c r="J49" i="8"/>
  <c r="K49" i="8"/>
  <c r="L49" i="8"/>
  <c r="M49" i="8"/>
  <c r="C61" i="8"/>
  <c r="D61" i="8"/>
  <c r="E61" i="8"/>
  <c r="F61" i="8"/>
  <c r="G61" i="8"/>
  <c r="H61" i="8"/>
  <c r="I61" i="8"/>
  <c r="J61" i="8"/>
  <c r="K61" i="8"/>
  <c r="N94" i="8"/>
  <c r="O94" i="8"/>
  <c r="M101" i="8"/>
  <c r="N101" i="8"/>
  <c r="D8" i="7"/>
  <c r="E8" i="7" s="1"/>
  <c r="F8" i="7" s="1"/>
  <c r="G8" i="7"/>
  <c r="H8" i="7" s="1"/>
  <c r="I8" i="7" s="1"/>
  <c r="J8" i="7" s="1"/>
  <c r="C23" i="7"/>
  <c r="D23" i="7"/>
  <c r="E23" i="7"/>
  <c r="F23" i="7"/>
  <c r="G23" i="7"/>
  <c r="H23" i="7"/>
  <c r="I23" i="7"/>
  <c r="J23" i="7"/>
  <c r="K23" i="7"/>
  <c r="L23" i="7"/>
  <c r="M23" i="7"/>
  <c r="N23" i="7"/>
  <c r="C29" i="7"/>
  <c r="D29" i="7"/>
  <c r="E29" i="7"/>
  <c r="F29" i="7"/>
  <c r="G29" i="7"/>
  <c r="H29" i="7"/>
  <c r="I29" i="7"/>
  <c r="J29" i="7"/>
  <c r="K29" i="7"/>
  <c r="L29" i="7"/>
  <c r="M29" i="7"/>
  <c r="N29" i="7"/>
  <c r="C49" i="7"/>
  <c r="D49" i="7"/>
  <c r="E49" i="7"/>
  <c r="F49" i="7"/>
  <c r="G49" i="7"/>
  <c r="H49" i="7"/>
  <c r="I49" i="7"/>
  <c r="J49" i="7"/>
  <c r="K49" i="7"/>
  <c r="L49" i="7"/>
  <c r="M49" i="7"/>
  <c r="C61" i="7"/>
  <c r="D61" i="7"/>
  <c r="E61" i="7"/>
  <c r="F61" i="7"/>
  <c r="G61" i="7"/>
  <c r="H61" i="7"/>
  <c r="I61" i="7"/>
  <c r="J61" i="7"/>
  <c r="K61" i="7"/>
  <c r="N94" i="7"/>
  <c r="O94" i="7"/>
  <c r="M101" i="7"/>
  <c r="N101" i="7"/>
  <c r="D8" i="6"/>
  <c r="E8" i="6"/>
  <c r="F8" i="6" s="1"/>
  <c r="G8" i="6" s="1"/>
  <c r="H8" i="6" s="1"/>
  <c r="I8" i="6" s="1"/>
  <c r="J8" i="6" s="1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I48" i="6"/>
  <c r="C51" i="6"/>
  <c r="C50" i="6" s="1"/>
  <c r="C52" i="6"/>
  <c r="C53" i="6"/>
  <c r="D51" i="6"/>
  <c r="D52" i="6"/>
  <c r="D53" i="6"/>
  <c r="D50" i="6" s="1"/>
  <c r="E51" i="6"/>
  <c r="E52" i="6"/>
  <c r="E53" i="6"/>
  <c r="E50" i="6" s="1"/>
  <c r="F51" i="6"/>
  <c r="F50" i="6" s="1"/>
  <c r="F52" i="6"/>
  <c r="F53" i="6"/>
  <c r="G51" i="6"/>
  <c r="G52" i="6"/>
  <c r="G50" i="6" s="1"/>
  <c r="G53" i="6"/>
  <c r="H51" i="6"/>
  <c r="H52" i="6"/>
  <c r="H53" i="6"/>
  <c r="H50" i="6" s="1"/>
  <c r="I51" i="6"/>
  <c r="I50" i="6" s="1"/>
  <c r="I52" i="6"/>
  <c r="I53" i="6"/>
  <c r="J51" i="6"/>
  <c r="J52" i="6"/>
  <c r="J50" i="6" s="1"/>
  <c r="J53" i="6"/>
  <c r="K51" i="6"/>
  <c r="K53" i="6"/>
  <c r="K50" i="6" s="1"/>
  <c r="L51" i="6"/>
  <c r="L50" i="6" s="1"/>
  <c r="L52" i="6"/>
  <c r="L53" i="6"/>
  <c r="M51" i="6"/>
  <c r="M52" i="6"/>
  <c r="M53" i="6"/>
  <c r="M50" i="6"/>
  <c r="C54" i="6"/>
  <c r="D54" i="6"/>
  <c r="E54" i="6"/>
  <c r="F54" i="6"/>
  <c r="G54" i="6"/>
  <c r="H54" i="6"/>
  <c r="I54" i="6"/>
  <c r="J54" i="6"/>
  <c r="K54" i="6"/>
  <c r="L54" i="6"/>
  <c r="M54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F62" i="6"/>
  <c r="G62" i="6"/>
  <c r="H62" i="6"/>
  <c r="I62" i="6"/>
  <c r="J62" i="6"/>
  <c r="K62" i="6"/>
  <c r="L62" i="6"/>
  <c r="M62" i="6"/>
  <c r="C68" i="6"/>
  <c r="D68" i="6"/>
  <c r="E68" i="6"/>
  <c r="F68" i="6"/>
  <c r="G68" i="6"/>
  <c r="H68" i="6"/>
  <c r="I68" i="6"/>
  <c r="J68" i="6"/>
  <c r="K68" i="6"/>
  <c r="L68" i="6"/>
  <c r="M68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C76" i="6"/>
  <c r="D76" i="6"/>
  <c r="E76" i="6"/>
  <c r="F76" i="6"/>
  <c r="G76" i="6"/>
  <c r="H76" i="6"/>
  <c r="I76" i="6"/>
  <c r="J76" i="6"/>
  <c r="K76" i="6"/>
  <c r="L76" i="6"/>
  <c r="M76" i="6"/>
  <c r="I81" i="6"/>
  <c r="I87" i="6" s="1"/>
  <c r="J81" i="6"/>
  <c r="J87" i="6" s="1"/>
  <c r="I83" i="6"/>
  <c r="J83" i="6"/>
  <c r="I84" i="6"/>
  <c r="J84" i="6"/>
  <c r="I88" i="6"/>
  <c r="I91" i="6" s="1"/>
  <c r="M95" i="6"/>
  <c r="N96" i="6"/>
  <c r="N97" i="6"/>
  <c r="N98" i="6"/>
  <c r="N99" i="6"/>
  <c r="N95" i="6" s="1"/>
  <c r="N100" i="6"/>
  <c r="O96" i="6"/>
  <c r="O95" i="6" s="1"/>
  <c r="O97" i="6"/>
  <c r="O98" i="6"/>
  <c r="O99" i="6"/>
  <c r="O100" i="6"/>
  <c r="M103" i="6"/>
  <c r="M104" i="6"/>
  <c r="M105" i="6"/>
  <c r="M102" i="6" s="1"/>
  <c r="M106" i="6"/>
  <c r="M107" i="6"/>
  <c r="K50" i="22"/>
  <c r="J50" i="22"/>
  <c r="I50" i="22"/>
  <c r="H50" i="22"/>
  <c r="G50" i="22"/>
  <c r="F50" i="22"/>
  <c r="E50" i="22"/>
  <c r="D50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H59" i="22"/>
  <c r="H60" i="22"/>
  <c r="H76" i="22" s="1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C50" i="22"/>
  <c r="V50" i="22" s="1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D76" i="22" l="1"/>
  <c r="G76" i="22"/>
  <c r="F76" i="22"/>
  <c r="E76" i="22"/>
  <c r="C40" i="1"/>
  <c r="C80" i="1" s="1"/>
  <c r="C86" i="1" s="1"/>
  <c r="C29" i="6"/>
  <c r="T40" i="10"/>
  <c r="T44" i="10" s="1"/>
  <c r="T40" i="19"/>
  <c r="T83" i="19" s="1"/>
  <c r="T23" i="6"/>
  <c r="T9" i="8"/>
  <c r="T40" i="8" s="1"/>
  <c r="T44" i="8" s="1"/>
  <c r="T9" i="11"/>
  <c r="T40" i="11" s="1"/>
  <c r="T84" i="11" s="1"/>
  <c r="T9" i="12"/>
  <c r="T40" i="12" s="1"/>
  <c r="T78" i="12" s="1"/>
  <c r="T9" i="13"/>
  <c r="T40" i="13" s="1"/>
  <c r="T83" i="13" s="1"/>
  <c r="T9" i="14"/>
  <c r="T40" i="14" s="1"/>
  <c r="T78" i="14" s="1"/>
  <c r="T9" i="15"/>
  <c r="T40" i="15" s="1"/>
  <c r="T80" i="15" s="1"/>
  <c r="T86" i="15" s="1"/>
  <c r="T9" i="16"/>
  <c r="T40" i="16" s="1"/>
  <c r="T78" i="16" s="1"/>
  <c r="U9" i="16"/>
  <c r="T9" i="17"/>
  <c r="T40" i="17" s="1"/>
  <c r="T80" i="17" s="1"/>
  <c r="T86" i="17" s="1"/>
  <c r="T9" i="18"/>
  <c r="T40" i="18" s="1"/>
  <c r="T83" i="18" s="1"/>
  <c r="T17" i="6"/>
  <c r="T9" i="21"/>
  <c r="T40" i="21" s="1"/>
  <c r="T83" i="21" s="1"/>
  <c r="T9" i="1"/>
  <c r="T40" i="1" s="1"/>
  <c r="T9" i="7"/>
  <c r="T40" i="7" s="1"/>
  <c r="T78" i="7" s="1"/>
  <c r="T78" i="8"/>
  <c r="T83" i="8"/>
  <c r="T80" i="8"/>
  <c r="T86" i="8" s="1"/>
  <c r="T47" i="8"/>
  <c r="T42" i="8"/>
  <c r="T78" i="9"/>
  <c r="T80" i="9"/>
  <c r="T86" i="9" s="1"/>
  <c r="T83" i="9"/>
  <c r="T47" i="9"/>
  <c r="T42" i="9"/>
  <c r="T44" i="9"/>
  <c r="T83" i="10"/>
  <c r="T78" i="10"/>
  <c r="T80" i="10"/>
  <c r="T86" i="10" s="1"/>
  <c r="T47" i="10"/>
  <c r="T42" i="10"/>
  <c r="T42" i="12"/>
  <c r="T78" i="1"/>
  <c r="T80" i="1"/>
  <c r="T86" i="1" s="1"/>
  <c r="T47" i="1"/>
  <c r="T44" i="1"/>
  <c r="T10" i="6"/>
  <c r="J86" i="6"/>
  <c r="C85" i="1"/>
  <c r="I79" i="6"/>
  <c r="I80" i="6"/>
  <c r="P73" i="6"/>
  <c r="J79" i="6"/>
  <c r="O79" i="6"/>
  <c r="S50" i="6"/>
  <c r="S40" i="14"/>
  <c r="S40" i="18"/>
  <c r="S29" i="6"/>
  <c r="S40" i="9"/>
  <c r="S40" i="7"/>
  <c r="S80" i="7" s="1"/>
  <c r="S86" i="7" s="1"/>
  <c r="S40" i="8"/>
  <c r="S47" i="8" s="1"/>
  <c r="S40" i="11"/>
  <c r="S48" i="11" s="1"/>
  <c r="S40" i="12"/>
  <c r="S42" i="12" s="1"/>
  <c r="S40" i="13"/>
  <c r="S78" i="13" s="1"/>
  <c r="S40" i="15"/>
  <c r="S83" i="15" s="1"/>
  <c r="S40" i="16"/>
  <c r="S44" i="16" s="1"/>
  <c r="S40" i="17"/>
  <c r="S78" i="17" s="1"/>
  <c r="S40" i="19"/>
  <c r="S78" i="19" s="1"/>
  <c r="S40" i="21"/>
  <c r="S83" i="21" s="1"/>
  <c r="S40" i="1"/>
  <c r="S47" i="1" s="1"/>
  <c r="I76" i="22"/>
  <c r="I90" i="6"/>
  <c r="K76" i="22"/>
  <c r="I86" i="6"/>
  <c r="J76" i="22"/>
  <c r="K49" i="9"/>
  <c r="C76" i="22"/>
  <c r="J48" i="6"/>
  <c r="Q42" i="12"/>
  <c r="Q78" i="12"/>
  <c r="Q47" i="12"/>
  <c r="Q80" i="12"/>
  <c r="Q86" i="12" s="1"/>
  <c r="Q83" i="12"/>
  <c r="Q44" i="12"/>
  <c r="Q88" i="6"/>
  <c r="Q91" i="6" s="1"/>
  <c r="Q80" i="6"/>
  <c r="Q44" i="21"/>
  <c r="Q78" i="21"/>
  <c r="Q47" i="21"/>
  <c r="Q80" i="21"/>
  <c r="Q86" i="21" s="1"/>
  <c r="Q42" i="21"/>
  <c r="Q83" i="21"/>
  <c r="N44" i="19"/>
  <c r="N42" i="19"/>
  <c r="N78" i="19"/>
  <c r="N47" i="19"/>
  <c r="M44" i="17"/>
  <c r="M42" i="17"/>
  <c r="R44" i="12"/>
  <c r="R78" i="12"/>
  <c r="R47" i="12"/>
  <c r="R80" i="12"/>
  <c r="R86" i="12" s="1"/>
  <c r="R42" i="12"/>
  <c r="R83" i="12"/>
  <c r="I40" i="7"/>
  <c r="L40" i="14"/>
  <c r="M87" i="17"/>
  <c r="M90" i="17" s="1"/>
  <c r="D90" i="1"/>
  <c r="D89" i="1"/>
  <c r="O80" i="6"/>
  <c r="O88" i="6"/>
  <c r="O91" i="6" s="1"/>
  <c r="C47" i="1"/>
  <c r="C42" i="1"/>
  <c r="C44" i="1"/>
  <c r="C83" i="1"/>
  <c r="C82" i="1"/>
  <c r="D44" i="1"/>
  <c r="D42" i="1"/>
  <c r="D83" i="1"/>
  <c r="D82" i="1"/>
  <c r="L40" i="19"/>
  <c r="C40" i="13"/>
  <c r="F40" i="8"/>
  <c r="D40" i="7"/>
  <c r="C78" i="1"/>
  <c r="F40" i="14"/>
  <c r="N83" i="19"/>
  <c r="D86" i="1"/>
  <c r="N80" i="19"/>
  <c r="N86" i="19" s="1"/>
  <c r="P42" i="7"/>
  <c r="P44" i="7"/>
  <c r="P78" i="7"/>
  <c r="P47" i="7"/>
  <c r="P80" i="7"/>
  <c r="P86" i="7" s="1"/>
  <c r="P83" i="7"/>
  <c r="M40" i="14"/>
  <c r="O40" i="1"/>
  <c r="C40" i="21"/>
  <c r="O42" i="21"/>
  <c r="O44" i="21"/>
  <c r="I40" i="16"/>
  <c r="G40" i="15"/>
  <c r="N40" i="12"/>
  <c r="G40" i="8"/>
  <c r="E40" i="7"/>
  <c r="Q80" i="16"/>
  <c r="Q86" i="16" s="1"/>
  <c r="Q83" i="16"/>
  <c r="Q42" i="16"/>
  <c r="Q78" i="16"/>
  <c r="Q44" i="16"/>
  <c r="Q47" i="16"/>
  <c r="C40" i="19"/>
  <c r="L40" i="15"/>
  <c r="I40" i="14"/>
  <c r="Q42" i="13"/>
  <c r="Q78" i="13"/>
  <c r="Q47" i="13"/>
  <c r="Q80" i="13"/>
  <c r="Q86" i="13" s="1"/>
  <c r="Q83" i="13"/>
  <c r="Q44" i="13"/>
  <c r="Q42" i="8"/>
  <c r="Q44" i="8"/>
  <c r="Q78" i="8"/>
  <c r="Q47" i="8"/>
  <c r="Q80" i="8"/>
  <c r="Q86" i="8" s="1"/>
  <c r="Q83" i="8"/>
  <c r="O52" i="6"/>
  <c r="O50" i="6" s="1"/>
  <c r="N40" i="1"/>
  <c r="D40" i="21"/>
  <c r="P42" i="21"/>
  <c r="P44" i="21"/>
  <c r="J40" i="16"/>
  <c r="H40" i="15"/>
  <c r="E40" i="13"/>
  <c r="C40" i="12"/>
  <c r="O40" i="12"/>
  <c r="M40" i="11"/>
  <c r="L40" i="10"/>
  <c r="H40" i="8"/>
  <c r="F40" i="7"/>
  <c r="P44" i="11"/>
  <c r="P42" i="11"/>
  <c r="P93" i="11"/>
  <c r="P94" i="11" s="1"/>
  <c r="R44" i="18"/>
  <c r="R42" i="18"/>
  <c r="R78" i="18"/>
  <c r="R47" i="18"/>
  <c r="R80" i="18"/>
  <c r="R86" i="18" s="1"/>
  <c r="R83" i="18"/>
  <c r="H9" i="16"/>
  <c r="H40" i="16" s="1"/>
  <c r="M9" i="15"/>
  <c r="M40" i="15" s="1"/>
  <c r="E40" i="14"/>
  <c r="F9" i="13"/>
  <c r="F40" i="13" s="1"/>
  <c r="P79" i="19"/>
  <c r="P80" i="11"/>
  <c r="E40" i="21"/>
  <c r="O40" i="19"/>
  <c r="I40" i="8"/>
  <c r="G40" i="7"/>
  <c r="G40" i="1"/>
  <c r="N9" i="21"/>
  <c r="N40" i="21" s="1"/>
  <c r="Q44" i="19"/>
  <c r="Q42" i="19"/>
  <c r="Q78" i="19"/>
  <c r="Q47" i="19"/>
  <c r="Q80" i="19"/>
  <c r="Q86" i="19" s="1"/>
  <c r="Q83" i="19"/>
  <c r="K40" i="18"/>
  <c r="L40" i="1"/>
  <c r="D40" i="19"/>
  <c r="P42" i="19"/>
  <c r="P44" i="19"/>
  <c r="N40" i="18"/>
  <c r="N40" i="17"/>
  <c r="L40" i="16"/>
  <c r="J40" i="15"/>
  <c r="E40" i="12"/>
  <c r="C40" i="11"/>
  <c r="O40" i="11"/>
  <c r="N40" i="10"/>
  <c r="J40" i="8"/>
  <c r="H40" i="7"/>
  <c r="R83" i="1"/>
  <c r="R44" i="1"/>
  <c r="R78" i="1"/>
  <c r="R47" i="1"/>
  <c r="R42" i="1"/>
  <c r="R80" i="1"/>
  <c r="R86" i="1" s="1"/>
  <c r="M40" i="21"/>
  <c r="F9" i="19"/>
  <c r="F40" i="19" s="1"/>
  <c r="J9" i="18"/>
  <c r="J40" i="18" s="1"/>
  <c r="D9" i="17"/>
  <c r="D40" i="17" s="1"/>
  <c r="Q83" i="17"/>
  <c r="Q44" i="17"/>
  <c r="Q42" i="17"/>
  <c r="Q78" i="17"/>
  <c r="Q47" i="17"/>
  <c r="Q80" i="17"/>
  <c r="Q86" i="17" s="1"/>
  <c r="K9" i="16"/>
  <c r="K40" i="16" s="1"/>
  <c r="K40" i="14"/>
  <c r="K40" i="10"/>
  <c r="R42" i="8"/>
  <c r="R44" i="8"/>
  <c r="R80" i="8"/>
  <c r="R86" i="8" s="1"/>
  <c r="R83" i="8"/>
  <c r="R78" i="8"/>
  <c r="R47" i="8"/>
  <c r="E40" i="19"/>
  <c r="O40" i="17"/>
  <c r="M40" i="16"/>
  <c r="D40" i="11"/>
  <c r="C40" i="10"/>
  <c r="K9" i="11"/>
  <c r="K40" i="11" s="1"/>
  <c r="E9" i="1"/>
  <c r="E40" i="1" s="1"/>
  <c r="G9" i="19"/>
  <c r="G40" i="19" s="1"/>
  <c r="P40" i="15"/>
  <c r="O80" i="21"/>
  <c r="O86" i="21" s="1"/>
  <c r="J40" i="1"/>
  <c r="H40" i="21"/>
  <c r="D40" i="18"/>
  <c r="P40" i="17"/>
  <c r="I40" i="13"/>
  <c r="E40" i="11"/>
  <c r="D40" i="10"/>
  <c r="P40" i="10"/>
  <c r="L40" i="8"/>
  <c r="J40" i="7"/>
  <c r="J9" i="21"/>
  <c r="J40" i="21" s="1"/>
  <c r="M9" i="18"/>
  <c r="M40" i="18" s="1"/>
  <c r="E9" i="15"/>
  <c r="E40" i="15" s="1"/>
  <c r="Q44" i="15"/>
  <c r="Q42" i="15"/>
  <c r="Q80" i="15"/>
  <c r="Q86" i="15" s="1"/>
  <c r="Q83" i="15"/>
  <c r="Q78" i="15"/>
  <c r="Q47" i="15"/>
  <c r="Q47" i="14"/>
  <c r="Q80" i="14"/>
  <c r="Q86" i="14" s="1"/>
  <c r="Q42" i="14"/>
  <c r="Q83" i="14"/>
  <c r="Q44" i="14"/>
  <c r="Q78" i="14"/>
  <c r="R81" i="11"/>
  <c r="R87" i="11" s="1"/>
  <c r="R84" i="11"/>
  <c r="R42" i="11"/>
  <c r="R93" i="11"/>
  <c r="R94" i="11" s="1"/>
  <c r="R44" i="11"/>
  <c r="R79" i="11"/>
  <c r="R48" i="11"/>
  <c r="M9" i="10"/>
  <c r="M40" i="10" s="1"/>
  <c r="P47" i="21"/>
  <c r="I40" i="1"/>
  <c r="I40" i="21"/>
  <c r="E40" i="17"/>
  <c r="C40" i="16"/>
  <c r="O40" i="16"/>
  <c r="F40" i="11"/>
  <c r="M40" i="8"/>
  <c r="R44" i="19"/>
  <c r="R42" i="19"/>
  <c r="R78" i="19"/>
  <c r="R47" i="19"/>
  <c r="R80" i="19"/>
  <c r="R86" i="19" s="1"/>
  <c r="R83" i="19"/>
  <c r="F9" i="15"/>
  <c r="F40" i="15" s="1"/>
  <c r="R78" i="15"/>
  <c r="R44" i="15"/>
  <c r="R47" i="15"/>
  <c r="R80" i="15"/>
  <c r="R86" i="15" s="1"/>
  <c r="R42" i="15"/>
  <c r="R83" i="15"/>
  <c r="H9" i="11"/>
  <c r="H40" i="11" s="1"/>
  <c r="K9" i="8"/>
  <c r="K40" i="8" s="1"/>
  <c r="O47" i="21"/>
  <c r="P78" i="21"/>
  <c r="H40" i="1"/>
  <c r="H40" i="19"/>
  <c r="D40" i="16"/>
  <c r="N40" i="15"/>
  <c r="K40" i="13"/>
  <c r="I40" i="12"/>
  <c r="F40" i="10"/>
  <c r="P40" i="1"/>
  <c r="R47" i="17"/>
  <c r="R80" i="17"/>
  <c r="R86" i="17" s="1"/>
  <c r="R83" i="17"/>
  <c r="R42" i="17"/>
  <c r="R44" i="17"/>
  <c r="R78" i="17"/>
  <c r="N9" i="16"/>
  <c r="N40" i="16" s="1"/>
  <c r="L9" i="13"/>
  <c r="L40" i="13" s="1"/>
  <c r="O78" i="21"/>
  <c r="I40" i="19"/>
  <c r="G40" i="18"/>
  <c r="G40" i="17"/>
  <c r="E40" i="16"/>
  <c r="C40" i="15"/>
  <c r="O40" i="15"/>
  <c r="G40" i="10"/>
  <c r="C40" i="8"/>
  <c r="O40" i="8"/>
  <c r="M40" i="7"/>
  <c r="G9" i="21"/>
  <c r="G40" i="21" s="1"/>
  <c r="J9" i="19"/>
  <c r="J40" i="19" s="1"/>
  <c r="P40" i="18"/>
  <c r="H40" i="14"/>
  <c r="R44" i="7"/>
  <c r="R42" i="7"/>
  <c r="R78" i="7"/>
  <c r="R47" i="7"/>
  <c r="R80" i="7"/>
  <c r="R86" i="7" s="1"/>
  <c r="R83" i="7"/>
  <c r="F40" i="1"/>
  <c r="L40" i="21"/>
  <c r="H40" i="18"/>
  <c r="H40" i="17"/>
  <c r="F40" i="16"/>
  <c r="D40" i="15"/>
  <c r="I40" i="11"/>
  <c r="H40" i="10"/>
  <c r="D40" i="8"/>
  <c r="P40" i="8"/>
  <c r="N40" i="7"/>
  <c r="Q42" i="1"/>
  <c r="Q44" i="1"/>
  <c r="Q78" i="1"/>
  <c r="Q47" i="1"/>
  <c r="Q80" i="1"/>
  <c r="Q86" i="1" s="1"/>
  <c r="Q83" i="1"/>
  <c r="M9" i="1"/>
  <c r="M40" i="1" s="1"/>
  <c r="F9" i="21"/>
  <c r="F40" i="21" s="1"/>
  <c r="E9" i="18"/>
  <c r="E40" i="18" s="1"/>
  <c r="Q44" i="18"/>
  <c r="Q42" i="18"/>
  <c r="Q78" i="18"/>
  <c r="Q47" i="18"/>
  <c r="Q80" i="18"/>
  <c r="Q86" i="18" s="1"/>
  <c r="Q83" i="18"/>
  <c r="J9" i="17"/>
  <c r="J40" i="17" s="1"/>
  <c r="P40" i="16"/>
  <c r="I9" i="15"/>
  <c r="I40" i="15" s="1"/>
  <c r="L40" i="11"/>
  <c r="K40" i="19"/>
  <c r="G40" i="16"/>
  <c r="C40" i="14"/>
  <c r="N40" i="13"/>
  <c r="L40" i="12"/>
  <c r="J40" i="11"/>
  <c r="I40" i="10"/>
  <c r="O40" i="7"/>
  <c r="R47" i="21"/>
  <c r="R80" i="21"/>
  <c r="R86" i="21" s="1"/>
  <c r="R83" i="21"/>
  <c r="R44" i="21"/>
  <c r="R42" i="21"/>
  <c r="R78" i="21"/>
  <c r="M40" i="19"/>
  <c r="K9" i="15"/>
  <c r="K40" i="15" s="1"/>
  <c r="N40" i="14"/>
  <c r="F9" i="12"/>
  <c r="F40" i="12" s="1"/>
  <c r="O40" i="14"/>
  <c r="K9" i="12"/>
  <c r="K40" i="12" s="1"/>
  <c r="R44" i="9"/>
  <c r="C9" i="7"/>
  <c r="C40" i="7" s="1"/>
  <c r="O9" i="18"/>
  <c r="O40" i="18" s="1"/>
  <c r="K10" i="17"/>
  <c r="K9" i="17" s="1"/>
  <c r="K40" i="17" s="1"/>
  <c r="J9" i="14"/>
  <c r="J40" i="14" s="1"/>
  <c r="O9" i="13"/>
  <c r="O40" i="13" s="1"/>
  <c r="Q9" i="11"/>
  <c r="Q40" i="11" s="1"/>
  <c r="F40" i="6"/>
  <c r="S44" i="18"/>
  <c r="S42" i="18"/>
  <c r="S78" i="18"/>
  <c r="S47" i="18"/>
  <c r="S80" i="18"/>
  <c r="S86" i="18" s="1"/>
  <c r="S83" i="18"/>
  <c r="S83" i="14"/>
  <c r="S42" i="14"/>
  <c r="S78" i="14"/>
  <c r="S47" i="14"/>
  <c r="S44" i="14"/>
  <c r="S80" i="14"/>
  <c r="S86" i="14" s="1"/>
  <c r="S80" i="10"/>
  <c r="S86" i="10" s="1"/>
  <c r="S83" i="10"/>
  <c r="S42" i="10"/>
  <c r="S44" i="10"/>
  <c r="S78" i="10"/>
  <c r="S47" i="10"/>
  <c r="G9" i="13"/>
  <c r="G40" i="13" s="1"/>
  <c r="P9" i="12"/>
  <c r="P40" i="12" s="1"/>
  <c r="O9" i="10"/>
  <c r="O40" i="10" s="1"/>
  <c r="F9" i="9"/>
  <c r="F40" i="9" s="1"/>
  <c r="L9" i="9"/>
  <c r="L40" i="9" s="1"/>
  <c r="P42" i="6"/>
  <c r="P44" i="6"/>
  <c r="Q44" i="6"/>
  <c r="Q42" i="6"/>
  <c r="K13" i="6"/>
  <c r="K10" i="6" s="1"/>
  <c r="K9" i="6" s="1"/>
  <c r="K40" i="6" s="1"/>
  <c r="L9" i="18"/>
  <c r="L40" i="18" s="1"/>
  <c r="P9" i="14"/>
  <c r="P40" i="14" s="1"/>
  <c r="P9" i="13"/>
  <c r="P40" i="13" s="1"/>
  <c r="J44" i="6"/>
  <c r="J42" i="6"/>
  <c r="N9" i="6"/>
  <c r="N40" i="6" s="1"/>
  <c r="G40" i="11"/>
  <c r="G9" i="14"/>
  <c r="G40" i="14" s="1"/>
  <c r="H9" i="13"/>
  <c r="H40" i="13" s="1"/>
  <c r="H9" i="12"/>
  <c r="H40" i="12" s="1"/>
  <c r="N9" i="11"/>
  <c r="N40" i="11" s="1"/>
  <c r="G9" i="9"/>
  <c r="G40" i="9" s="1"/>
  <c r="C17" i="6"/>
  <c r="E29" i="6"/>
  <c r="E9" i="6"/>
  <c r="E40" i="6" s="1"/>
  <c r="I9" i="18"/>
  <c r="I40" i="18" s="1"/>
  <c r="L9" i="17"/>
  <c r="L40" i="17" s="1"/>
  <c r="K9" i="7"/>
  <c r="K40" i="7" s="1"/>
  <c r="I9" i="17"/>
  <c r="I40" i="17" s="1"/>
  <c r="M9" i="12"/>
  <c r="M40" i="12" s="1"/>
  <c r="O44" i="6"/>
  <c r="O42" i="6"/>
  <c r="Q50" i="6"/>
  <c r="F9" i="18"/>
  <c r="F40" i="18" s="1"/>
  <c r="F9" i="17"/>
  <c r="F40" i="17" s="1"/>
  <c r="M9" i="13"/>
  <c r="M40" i="13" s="1"/>
  <c r="J9" i="10"/>
  <c r="J40" i="10" s="1"/>
  <c r="O9" i="9"/>
  <c r="O40" i="9" s="1"/>
  <c r="L9" i="7"/>
  <c r="L40" i="7" s="1"/>
  <c r="D10" i="6"/>
  <c r="D9" i="6" s="1"/>
  <c r="D40" i="6" s="1"/>
  <c r="Q78" i="10"/>
  <c r="Q40" i="7"/>
  <c r="Q79" i="6"/>
  <c r="K10" i="21"/>
  <c r="K9" i="21" s="1"/>
  <c r="K40" i="21" s="1"/>
  <c r="C9" i="17"/>
  <c r="C40" i="17" s="1"/>
  <c r="R44" i="13"/>
  <c r="E9" i="10"/>
  <c r="E40" i="10" s="1"/>
  <c r="K10" i="1"/>
  <c r="K9" i="1" s="1"/>
  <c r="K40" i="1" s="1"/>
  <c r="C9" i="18"/>
  <c r="C40" i="18" s="1"/>
  <c r="P9" i="9"/>
  <c r="P40" i="9" s="1"/>
  <c r="E9" i="8"/>
  <c r="E40" i="8" s="1"/>
  <c r="R50" i="6"/>
  <c r="R9" i="16"/>
  <c r="R40" i="16" s="1"/>
  <c r="R40" i="14"/>
  <c r="E9" i="9"/>
  <c r="E40" i="9" s="1"/>
  <c r="K10" i="9"/>
  <c r="K9" i="9" s="1"/>
  <c r="K40" i="9" s="1"/>
  <c r="J9" i="9"/>
  <c r="J40" i="9" s="1"/>
  <c r="Q9" i="9"/>
  <c r="Q40" i="9" s="1"/>
  <c r="S78" i="9"/>
  <c r="S47" i="9"/>
  <c r="S80" i="9"/>
  <c r="S86" i="9" s="1"/>
  <c r="S44" i="9"/>
  <c r="S83" i="9"/>
  <c r="S42" i="9"/>
  <c r="S47" i="12"/>
  <c r="S80" i="12"/>
  <c r="S86" i="12" s="1"/>
  <c r="S83" i="12"/>
  <c r="S44" i="12"/>
  <c r="S42" i="8"/>
  <c r="S44" i="8"/>
  <c r="S78" i="8"/>
  <c r="G9" i="12"/>
  <c r="G40" i="12" s="1"/>
  <c r="H9" i="9"/>
  <c r="H40" i="9" s="1"/>
  <c r="M9" i="9"/>
  <c r="M40" i="9" s="1"/>
  <c r="H9" i="6"/>
  <c r="H40" i="6" s="1"/>
  <c r="M40" i="6"/>
  <c r="D9" i="14"/>
  <c r="D40" i="14" s="1"/>
  <c r="D9" i="13"/>
  <c r="D40" i="13" s="1"/>
  <c r="J9" i="13"/>
  <c r="J40" i="13" s="1"/>
  <c r="D9" i="12"/>
  <c r="D40" i="12" s="1"/>
  <c r="R40" i="10"/>
  <c r="C9" i="9"/>
  <c r="C40" i="9" s="1"/>
  <c r="C10" i="6"/>
  <c r="C9" i="6" s="1"/>
  <c r="C40" i="6" s="1"/>
  <c r="L9" i="6"/>
  <c r="L40" i="6" s="1"/>
  <c r="R40" i="6"/>
  <c r="J9" i="12"/>
  <c r="J40" i="12" s="1"/>
  <c r="N9" i="9"/>
  <c r="N40" i="9" s="1"/>
  <c r="N9" i="8"/>
  <c r="N40" i="8" s="1"/>
  <c r="E17" i="6"/>
  <c r="G9" i="6"/>
  <c r="G40" i="6" s="1"/>
  <c r="S93" i="11"/>
  <c r="S94" i="11" s="1"/>
  <c r="S79" i="11"/>
  <c r="S42" i="7"/>
  <c r="S40" i="6"/>
  <c r="D9" i="9"/>
  <c r="D40" i="9" s="1"/>
  <c r="I9" i="9"/>
  <c r="I40" i="9" s="1"/>
  <c r="S49" i="1"/>
  <c r="T80" i="19" l="1"/>
  <c r="T86" i="19" s="1"/>
  <c r="T78" i="19"/>
  <c r="T42" i="21"/>
  <c r="T44" i="21"/>
  <c r="T78" i="21"/>
  <c r="T79" i="11"/>
  <c r="T81" i="11"/>
  <c r="T87" i="11" s="1"/>
  <c r="T44" i="12"/>
  <c r="T47" i="12"/>
  <c r="T79" i="12" s="1"/>
  <c r="T83" i="12"/>
  <c r="T80" i="12"/>
  <c r="T86" i="12" s="1"/>
  <c r="T78" i="13"/>
  <c r="T83" i="15"/>
  <c r="T42" i="19"/>
  <c r="T47" i="19"/>
  <c r="T79" i="19" s="1"/>
  <c r="T47" i="21"/>
  <c r="T87" i="21" s="1"/>
  <c r="T90" i="21" s="1"/>
  <c r="T80" i="21"/>
  <c r="T86" i="21" s="1"/>
  <c r="T42" i="1"/>
  <c r="T44" i="11"/>
  <c r="T42" i="11"/>
  <c r="T48" i="11"/>
  <c r="T88" i="11" s="1"/>
  <c r="T91" i="11" s="1"/>
  <c r="T93" i="11"/>
  <c r="T94" i="11" s="1"/>
  <c r="T42" i="13"/>
  <c r="T44" i="13"/>
  <c r="T47" i="13"/>
  <c r="T87" i="13" s="1"/>
  <c r="T90" i="13" s="1"/>
  <c r="T80" i="13"/>
  <c r="T86" i="13" s="1"/>
  <c r="T80" i="14"/>
  <c r="T86" i="14" s="1"/>
  <c r="T42" i="14"/>
  <c r="T44" i="14"/>
  <c r="T47" i="14"/>
  <c r="T79" i="14" s="1"/>
  <c r="T83" i="14"/>
  <c r="T44" i="15"/>
  <c r="T42" i="15"/>
  <c r="T78" i="15"/>
  <c r="T47" i="15"/>
  <c r="T87" i="15" s="1"/>
  <c r="T90" i="15" s="1"/>
  <c r="T44" i="16"/>
  <c r="T42" i="16"/>
  <c r="T47" i="16"/>
  <c r="T87" i="16" s="1"/>
  <c r="T90" i="16" s="1"/>
  <c r="T80" i="16"/>
  <c r="T86" i="16" s="1"/>
  <c r="T83" i="16"/>
  <c r="T78" i="17"/>
  <c r="T44" i="17"/>
  <c r="T42" i="17"/>
  <c r="T47" i="17"/>
  <c r="T87" i="17" s="1"/>
  <c r="T90" i="17" s="1"/>
  <c r="T83" i="17"/>
  <c r="T78" i="18"/>
  <c r="T44" i="18"/>
  <c r="T80" i="18"/>
  <c r="T86" i="18" s="1"/>
  <c r="T47" i="18"/>
  <c r="T87" i="18" s="1"/>
  <c r="T90" i="18" s="1"/>
  <c r="T42" i="18"/>
  <c r="T44" i="19"/>
  <c r="T9" i="6"/>
  <c r="T40" i="6" s="1"/>
  <c r="T79" i="6" s="1"/>
  <c r="T44" i="7"/>
  <c r="T42" i="7"/>
  <c r="T47" i="7"/>
  <c r="T87" i="7" s="1"/>
  <c r="T90" i="7" s="1"/>
  <c r="T83" i="7"/>
  <c r="T80" i="7"/>
  <c r="T86" i="7" s="1"/>
  <c r="T79" i="7"/>
  <c r="T79" i="8"/>
  <c r="T87" i="8"/>
  <c r="T90" i="8" s="1"/>
  <c r="T79" i="9"/>
  <c r="T87" i="9"/>
  <c r="T90" i="9" s="1"/>
  <c r="T79" i="10"/>
  <c r="T87" i="10"/>
  <c r="T90" i="10" s="1"/>
  <c r="T79" i="13"/>
  <c r="T79" i="16"/>
  <c r="T87" i="19"/>
  <c r="T90" i="19" s="1"/>
  <c r="T79" i="21"/>
  <c r="T79" i="1"/>
  <c r="T87" i="1"/>
  <c r="T90" i="1" s="1"/>
  <c r="S83" i="8"/>
  <c r="S80" i="8"/>
  <c r="S86" i="8" s="1"/>
  <c r="S84" i="11"/>
  <c r="S42" i="11"/>
  <c r="S81" i="11"/>
  <c r="S87" i="11" s="1"/>
  <c r="S44" i="11"/>
  <c r="S78" i="12"/>
  <c r="S80" i="16"/>
  <c r="S86" i="16" s="1"/>
  <c r="S44" i="13"/>
  <c r="S42" i="15"/>
  <c r="S80" i="15"/>
  <c r="S86" i="15" s="1"/>
  <c r="S47" i="15"/>
  <c r="S79" i="15" s="1"/>
  <c r="S78" i="16"/>
  <c r="S47" i="7"/>
  <c r="S79" i="7" s="1"/>
  <c r="S78" i="7"/>
  <c r="S44" i="7"/>
  <c r="S83" i="7"/>
  <c r="S42" i="13"/>
  <c r="S83" i="13"/>
  <c r="S80" i="13"/>
  <c r="S86" i="13" s="1"/>
  <c r="S47" i="13"/>
  <c r="S78" i="15"/>
  <c r="S80" i="17"/>
  <c r="S86" i="17" s="1"/>
  <c r="S44" i="17"/>
  <c r="S83" i="17"/>
  <c r="S42" i="19"/>
  <c r="S78" i="21"/>
  <c r="S44" i="15"/>
  <c r="S83" i="16"/>
  <c r="S42" i="16"/>
  <c r="S47" i="16"/>
  <c r="S79" i="16" s="1"/>
  <c r="S47" i="17"/>
  <c r="S87" i="17" s="1"/>
  <c r="S90" i="17" s="1"/>
  <c r="S42" i="17"/>
  <c r="S83" i="19"/>
  <c r="S44" i="19"/>
  <c r="S80" i="19"/>
  <c r="S86" i="19" s="1"/>
  <c r="S47" i="19"/>
  <c r="S79" i="19" s="1"/>
  <c r="S80" i="21"/>
  <c r="S86" i="21" s="1"/>
  <c r="S47" i="21"/>
  <c r="S87" i="21" s="1"/>
  <c r="S90" i="21" s="1"/>
  <c r="S44" i="21"/>
  <c r="S42" i="21"/>
  <c r="S44" i="1"/>
  <c r="S80" i="1"/>
  <c r="S86" i="1" s="1"/>
  <c r="S83" i="1"/>
  <c r="S42" i="1"/>
  <c r="J42" i="12"/>
  <c r="J44" i="12"/>
  <c r="J47" i="12"/>
  <c r="J83" i="12"/>
  <c r="J82" i="12"/>
  <c r="J80" i="12"/>
  <c r="J78" i="12"/>
  <c r="H42" i="6"/>
  <c r="H44" i="6"/>
  <c r="H84" i="6"/>
  <c r="H83" i="6"/>
  <c r="H48" i="6"/>
  <c r="H81" i="6"/>
  <c r="H79" i="6"/>
  <c r="K44" i="9"/>
  <c r="K42" i="9"/>
  <c r="K80" i="9"/>
  <c r="K47" i="9"/>
  <c r="K83" i="9"/>
  <c r="K82" i="9"/>
  <c r="K78" i="9"/>
  <c r="K44" i="21"/>
  <c r="K42" i="21"/>
  <c r="K78" i="21"/>
  <c r="K47" i="21"/>
  <c r="K80" i="21"/>
  <c r="K82" i="21"/>
  <c r="K83" i="21"/>
  <c r="P42" i="12"/>
  <c r="P44" i="12"/>
  <c r="P78" i="12"/>
  <c r="P47" i="12"/>
  <c r="P80" i="12"/>
  <c r="P86" i="12" s="1"/>
  <c r="P83" i="12"/>
  <c r="K44" i="17"/>
  <c r="K42" i="17"/>
  <c r="K82" i="17"/>
  <c r="K80" i="17"/>
  <c r="K78" i="17"/>
  <c r="K83" i="17"/>
  <c r="K47" i="17"/>
  <c r="L44" i="11"/>
  <c r="L42" i="11"/>
  <c r="L93" i="11"/>
  <c r="L94" i="11" s="1"/>
  <c r="L79" i="11"/>
  <c r="L81" i="11"/>
  <c r="L87" i="11" s="1"/>
  <c r="L84" i="11"/>
  <c r="L48" i="11"/>
  <c r="M42" i="1"/>
  <c r="M44" i="1"/>
  <c r="M78" i="1"/>
  <c r="M47" i="1"/>
  <c r="M83" i="1"/>
  <c r="M80" i="1"/>
  <c r="M86" i="1" s="1"/>
  <c r="D44" i="15"/>
  <c r="D42" i="15"/>
  <c r="D47" i="15"/>
  <c r="D78" i="15"/>
  <c r="D82" i="15"/>
  <c r="D80" i="15"/>
  <c r="D83" i="15"/>
  <c r="H44" i="14"/>
  <c r="H42" i="14"/>
  <c r="H82" i="14"/>
  <c r="H80" i="14"/>
  <c r="H78" i="14"/>
  <c r="H83" i="14"/>
  <c r="H47" i="14"/>
  <c r="G42" i="18"/>
  <c r="G44" i="18"/>
  <c r="G47" i="18"/>
  <c r="G78" i="18"/>
  <c r="G82" i="18"/>
  <c r="G80" i="18"/>
  <c r="G83" i="18"/>
  <c r="F42" i="10"/>
  <c r="F44" i="10"/>
  <c r="F47" i="10"/>
  <c r="F83" i="10"/>
  <c r="F78" i="10"/>
  <c r="F82" i="10"/>
  <c r="F80" i="10"/>
  <c r="M42" i="8"/>
  <c r="M44" i="8"/>
  <c r="M80" i="8"/>
  <c r="M86" i="8" s="1"/>
  <c r="M47" i="8"/>
  <c r="M83" i="8"/>
  <c r="M78" i="8"/>
  <c r="I42" i="13"/>
  <c r="I44" i="13"/>
  <c r="I82" i="13"/>
  <c r="I78" i="13"/>
  <c r="I83" i="13"/>
  <c r="I80" i="13"/>
  <c r="I47" i="13"/>
  <c r="M44" i="16"/>
  <c r="M42" i="16"/>
  <c r="M47" i="16"/>
  <c r="M78" i="16"/>
  <c r="M83" i="16"/>
  <c r="M80" i="16"/>
  <c r="M86" i="16" s="1"/>
  <c r="R79" i="1"/>
  <c r="R87" i="1"/>
  <c r="R90" i="1" s="1"/>
  <c r="N44" i="17"/>
  <c r="N42" i="17"/>
  <c r="N47" i="17"/>
  <c r="N80" i="17"/>
  <c r="N86" i="17" s="1"/>
  <c r="N78" i="17"/>
  <c r="N83" i="17"/>
  <c r="H44" i="16"/>
  <c r="H42" i="16"/>
  <c r="H78" i="16"/>
  <c r="H83" i="16"/>
  <c r="H82" i="16"/>
  <c r="H47" i="16"/>
  <c r="H80" i="16"/>
  <c r="L42" i="10"/>
  <c r="L44" i="10"/>
  <c r="L78" i="10"/>
  <c r="L47" i="10"/>
  <c r="L80" i="10"/>
  <c r="L86" i="10" s="1"/>
  <c r="L83" i="10"/>
  <c r="I44" i="14"/>
  <c r="I42" i="14"/>
  <c r="I82" i="14"/>
  <c r="I47" i="14"/>
  <c r="I80" i="14"/>
  <c r="I78" i="14"/>
  <c r="I83" i="14"/>
  <c r="G44" i="15"/>
  <c r="G42" i="15"/>
  <c r="G83" i="15"/>
  <c r="G78" i="15"/>
  <c r="G82" i="15"/>
  <c r="G47" i="15"/>
  <c r="G80" i="15"/>
  <c r="L42" i="14"/>
  <c r="L44" i="14"/>
  <c r="L83" i="14"/>
  <c r="L80" i="14"/>
  <c r="L86" i="14" s="1"/>
  <c r="L78" i="14"/>
  <c r="L47" i="14"/>
  <c r="R44" i="6"/>
  <c r="R42" i="6"/>
  <c r="R81" i="6"/>
  <c r="R87" i="6" s="1"/>
  <c r="R79" i="6"/>
  <c r="R48" i="6"/>
  <c r="R84" i="6"/>
  <c r="M42" i="9"/>
  <c r="M44" i="9"/>
  <c r="M47" i="9"/>
  <c r="M80" i="9"/>
  <c r="M86" i="9" s="1"/>
  <c r="M83" i="9"/>
  <c r="M78" i="9"/>
  <c r="S79" i="12"/>
  <c r="S87" i="12"/>
  <c r="S90" i="12" s="1"/>
  <c r="E42" i="9"/>
  <c r="E44" i="9"/>
  <c r="E80" i="9"/>
  <c r="E47" i="9"/>
  <c r="E78" i="9"/>
  <c r="E83" i="9"/>
  <c r="E82" i="9"/>
  <c r="E42" i="6"/>
  <c r="E44" i="6"/>
  <c r="E84" i="6"/>
  <c r="E83" i="6"/>
  <c r="E48" i="6"/>
  <c r="E81" i="6"/>
  <c r="E79" i="6"/>
  <c r="P42" i="13"/>
  <c r="P44" i="13"/>
  <c r="P78" i="13"/>
  <c r="P47" i="13"/>
  <c r="P80" i="13"/>
  <c r="P86" i="13" s="1"/>
  <c r="P83" i="13"/>
  <c r="G42" i="13"/>
  <c r="G44" i="13"/>
  <c r="G80" i="13"/>
  <c r="G82" i="13"/>
  <c r="G47" i="13"/>
  <c r="G78" i="13"/>
  <c r="G83" i="13"/>
  <c r="O42" i="18"/>
  <c r="O44" i="18"/>
  <c r="O83" i="18"/>
  <c r="O78" i="18"/>
  <c r="O47" i="18"/>
  <c r="O80" i="18"/>
  <c r="O86" i="18" s="1"/>
  <c r="I44" i="15"/>
  <c r="I42" i="15"/>
  <c r="I78" i="15"/>
  <c r="I83" i="15"/>
  <c r="I82" i="15"/>
  <c r="I47" i="15"/>
  <c r="I80" i="15"/>
  <c r="F42" i="16"/>
  <c r="F44" i="16"/>
  <c r="F78" i="16"/>
  <c r="F82" i="16"/>
  <c r="F47" i="16"/>
  <c r="F80" i="16"/>
  <c r="F83" i="16"/>
  <c r="P42" i="18"/>
  <c r="P44" i="18"/>
  <c r="P78" i="18"/>
  <c r="P80" i="18"/>
  <c r="P86" i="18" s="1"/>
  <c r="P83" i="18"/>
  <c r="P47" i="18"/>
  <c r="I44" i="19"/>
  <c r="I42" i="19"/>
  <c r="I47" i="19"/>
  <c r="I83" i="19"/>
  <c r="I78" i="19"/>
  <c r="I80" i="19"/>
  <c r="I82" i="19"/>
  <c r="I42" i="12"/>
  <c r="I44" i="12"/>
  <c r="I83" i="12"/>
  <c r="I80" i="12"/>
  <c r="I78" i="12"/>
  <c r="I47" i="12"/>
  <c r="I82" i="12"/>
  <c r="F44" i="11"/>
  <c r="F42" i="11"/>
  <c r="F84" i="11"/>
  <c r="F81" i="11"/>
  <c r="F83" i="11"/>
  <c r="F79" i="11"/>
  <c r="F48" i="11"/>
  <c r="P44" i="17"/>
  <c r="P42" i="17"/>
  <c r="P78" i="17"/>
  <c r="P47" i="17"/>
  <c r="P80" i="17"/>
  <c r="P86" i="17" s="1"/>
  <c r="P83" i="17"/>
  <c r="O44" i="17"/>
  <c r="O42" i="17"/>
  <c r="O78" i="17"/>
  <c r="O80" i="17"/>
  <c r="O86" i="17" s="1"/>
  <c r="O83" i="17"/>
  <c r="O47" i="17"/>
  <c r="Q87" i="17"/>
  <c r="Q90" i="17" s="1"/>
  <c r="Q79" i="17"/>
  <c r="N44" i="18"/>
  <c r="N42" i="18"/>
  <c r="N78" i="18"/>
  <c r="N80" i="18"/>
  <c r="N86" i="18" s="1"/>
  <c r="N83" i="18"/>
  <c r="N47" i="18"/>
  <c r="N44" i="21"/>
  <c r="N42" i="21"/>
  <c r="N78" i="21"/>
  <c r="N47" i="21"/>
  <c r="N80" i="21"/>
  <c r="N86" i="21" s="1"/>
  <c r="N83" i="21"/>
  <c r="M42" i="11"/>
  <c r="M44" i="11"/>
  <c r="M79" i="11"/>
  <c r="M93" i="11"/>
  <c r="M94" i="11" s="1"/>
  <c r="M81" i="11"/>
  <c r="M87" i="11" s="1"/>
  <c r="M84" i="11"/>
  <c r="M48" i="11"/>
  <c r="L42" i="15"/>
  <c r="L44" i="15"/>
  <c r="L80" i="15"/>
  <c r="L86" i="15" s="1"/>
  <c r="L47" i="15"/>
  <c r="L78" i="15"/>
  <c r="L83" i="15"/>
  <c r="I44" i="16"/>
  <c r="I42" i="16"/>
  <c r="I78" i="16"/>
  <c r="I83" i="16"/>
  <c r="I82" i="16"/>
  <c r="I47" i="16"/>
  <c r="I80" i="16"/>
  <c r="I44" i="7"/>
  <c r="I42" i="7"/>
  <c r="I47" i="7"/>
  <c r="I83" i="7"/>
  <c r="I80" i="7"/>
  <c r="I78" i="7"/>
  <c r="I82" i="7"/>
  <c r="Q79" i="12"/>
  <c r="Q87" i="12"/>
  <c r="Q90" i="12" s="1"/>
  <c r="L44" i="6"/>
  <c r="L42" i="6"/>
  <c r="L79" i="6"/>
  <c r="L84" i="6"/>
  <c r="L48" i="6"/>
  <c r="L81" i="6"/>
  <c r="L87" i="6" s="1"/>
  <c r="H44" i="9"/>
  <c r="H42" i="9"/>
  <c r="H47" i="9"/>
  <c r="H80" i="9"/>
  <c r="H82" i="9"/>
  <c r="H78" i="9"/>
  <c r="H83" i="9"/>
  <c r="R44" i="14"/>
  <c r="R47" i="14"/>
  <c r="R42" i="14"/>
  <c r="R80" i="14"/>
  <c r="R86" i="14" s="1"/>
  <c r="R83" i="14"/>
  <c r="R78" i="14"/>
  <c r="Q44" i="7"/>
  <c r="Q42" i="7"/>
  <c r="Q78" i="7"/>
  <c r="Q47" i="7"/>
  <c r="Q80" i="7"/>
  <c r="Q86" i="7" s="1"/>
  <c r="Q83" i="7"/>
  <c r="M42" i="12"/>
  <c r="M44" i="12"/>
  <c r="M83" i="12"/>
  <c r="M47" i="12"/>
  <c r="M78" i="12"/>
  <c r="M80" i="12"/>
  <c r="M86" i="12" s="1"/>
  <c r="P42" i="14"/>
  <c r="P44" i="14"/>
  <c r="P80" i="14"/>
  <c r="P86" i="14" s="1"/>
  <c r="P83" i="14"/>
  <c r="P78" i="14"/>
  <c r="P47" i="14"/>
  <c r="S79" i="10"/>
  <c r="S87" i="10"/>
  <c r="S90" i="10" s="1"/>
  <c r="C44" i="7"/>
  <c r="C42" i="7"/>
  <c r="C78" i="7"/>
  <c r="C83" i="7"/>
  <c r="C82" i="7"/>
  <c r="C47" i="7"/>
  <c r="C80" i="7"/>
  <c r="P44" i="16"/>
  <c r="P42" i="16"/>
  <c r="P78" i="16"/>
  <c r="P47" i="16"/>
  <c r="P80" i="16"/>
  <c r="P86" i="16" s="1"/>
  <c r="P83" i="16"/>
  <c r="H42" i="17"/>
  <c r="H44" i="17"/>
  <c r="H78" i="17"/>
  <c r="H82" i="17"/>
  <c r="H47" i="17"/>
  <c r="H80" i="17"/>
  <c r="H83" i="17"/>
  <c r="J44" i="19"/>
  <c r="J42" i="19"/>
  <c r="J47" i="19"/>
  <c r="J83" i="19"/>
  <c r="J78" i="19"/>
  <c r="J80" i="19"/>
  <c r="J82" i="19"/>
  <c r="K42" i="13"/>
  <c r="K44" i="13"/>
  <c r="K83" i="13"/>
  <c r="K82" i="13"/>
  <c r="K80" i="13"/>
  <c r="K47" i="13"/>
  <c r="K78" i="13"/>
  <c r="R87" i="15"/>
  <c r="R90" i="15" s="1"/>
  <c r="R79" i="15"/>
  <c r="O44" i="16"/>
  <c r="O42" i="16"/>
  <c r="O78" i="16"/>
  <c r="O47" i="16"/>
  <c r="O80" i="16"/>
  <c r="O86" i="16" s="1"/>
  <c r="O83" i="16"/>
  <c r="D44" i="18"/>
  <c r="D42" i="18"/>
  <c r="D80" i="18"/>
  <c r="D47" i="18"/>
  <c r="D78" i="18"/>
  <c r="D83" i="18"/>
  <c r="D82" i="18"/>
  <c r="E42" i="19"/>
  <c r="E44" i="19"/>
  <c r="E83" i="19"/>
  <c r="E82" i="19"/>
  <c r="E80" i="19"/>
  <c r="E78" i="19"/>
  <c r="E47" i="19"/>
  <c r="G42" i="1"/>
  <c r="G44" i="1"/>
  <c r="G78" i="1"/>
  <c r="G83" i="1"/>
  <c r="G47" i="1"/>
  <c r="G82" i="1"/>
  <c r="G80" i="1"/>
  <c r="O42" i="12"/>
  <c r="O44" i="12"/>
  <c r="O78" i="12"/>
  <c r="O47" i="12"/>
  <c r="O80" i="12"/>
  <c r="O86" i="12" s="1"/>
  <c r="O83" i="12"/>
  <c r="Q79" i="8"/>
  <c r="Q87" i="8"/>
  <c r="Q90" i="8" s="1"/>
  <c r="C44" i="19"/>
  <c r="C42" i="19"/>
  <c r="C82" i="19"/>
  <c r="C80" i="19"/>
  <c r="C78" i="19"/>
  <c r="C83" i="19"/>
  <c r="C47" i="19"/>
  <c r="C44" i="6"/>
  <c r="C42" i="6"/>
  <c r="C79" i="6"/>
  <c r="C83" i="6"/>
  <c r="C48" i="6"/>
  <c r="C81" i="6"/>
  <c r="C84" i="6"/>
  <c r="G42" i="12"/>
  <c r="G44" i="12"/>
  <c r="G82" i="12"/>
  <c r="G80" i="12"/>
  <c r="G78" i="12"/>
  <c r="G47" i="12"/>
  <c r="G83" i="12"/>
  <c r="R42" i="16"/>
  <c r="R78" i="16"/>
  <c r="R47" i="16"/>
  <c r="R44" i="16"/>
  <c r="R80" i="16"/>
  <c r="R86" i="16" s="1"/>
  <c r="R83" i="16"/>
  <c r="I42" i="17"/>
  <c r="I44" i="17"/>
  <c r="I78" i="17"/>
  <c r="I82" i="17"/>
  <c r="I47" i="17"/>
  <c r="I80" i="17"/>
  <c r="I83" i="17"/>
  <c r="L44" i="18"/>
  <c r="L42" i="18"/>
  <c r="L47" i="18"/>
  <c r="L83" i="18"/>
  <c r="L78" i="18"/>
  <c r="L80" i="18"/>
  <c r="L86" i="18" s="1"/>
  <c r="R79" i="21"/>
  <c r="R87" i="21"/>
  <c r="R90" i="21" s="1"/>
  <c r="J42" i="17"/>
  <c r="J44" i="17"/>
  <c r="J80" i="17"/>
  <c r="J78" i="17"/>
  <c r="J83" i="17"/>
  <c r="J82" i="17"/>
  <c r="J47" i="17"/>
  <c r="Q79" i="1"/>
  <c r="Q87" i="1"/>
  <c r="Q90" i="1" s="1"/>
  <c r="H42" i="18"/>
  <c r="H44" i="18"/>
  <c r="H47" i="18"/>
  <c r="H78" i="18"/>
  <c r="H82" i="18"/>
  <c r="H80" i="18"/>
  <c r="H83" i="18"/>
  <c r="G42" i="21"/>
  <c r="G44" i="21"/>
  <c r="G83" i="21"/>
  <c r="G82" i="21"/>
  <c r="G47" i="21"/>
  <c r="G78" i="21"/>
  <c r="G80" i="21"/>
  <c r="L42" i="13"/>
  <c r="L44" i="13"/>
  <c r="L47" i="13"/>
  <c r="L83" i="13"/>
  <c r="L78" i="13"/>
  <c r="L80" i="13"/>
  <c r="L86" i="13" s="1"/>
  <c r="N42" i="15"/>
  <c r="N44" i="15"/>
  <c r="N78" i="15"/>
  <c r="N47" i="15"/>
  <c r="N80" i="15"/>
  <c r="N86" i="15" s="1"/>
  <c r="N83" i="15"/>
  <c r="C44" i="16"/>
  <c r="C42" i="16"/>
  <c r="C47" i="16"/>
  <c r="C83" i="16"/>
  <c r="C82" i="16"/>
  <c r="C80" i="16"/>
  <c r="C78" i="16"/>
  <c r="H44" i="21"/>
  <c r="H42" i="21"/>
  <c r="H83" i="21"/>
  <c r="H47" i="21"/>
  <c r="H78" i="21"/>
  <c r="H82" i="21"/>
  <c r="H80" i="21"/>
  <c r="R79" i="8"/>
  <c r="R87" i="8"/>
  <c r="R90" i="8" s="1"/>
  <c r="G42" i="7"/>
  <c r="G44" i="7"/>
  <c r="G80" i="7"/>
  <c r="G47" i="7"/>
  <c r="G78" i="7"/>
  <c r="G83" i="7"/>
  <c r="G82" i="7"/>
  <c r="R87" i="18"/>
  <c r="R90" i="18" s="1"/>
  <c r="R79" i="18"/>
  <c r="C42" i="12"/>
  <c r="C44" i="12"/>
  <c r="C78" i="12"/>
  <c r="C47" i="12"/>
  <c r="C80" i="12"/>
  <c r="C82" i="12"/>
  <c r="C83" i="12"/>
  <c r="Q87" i="16"/>
  <c r="Q90" i="16" s="1"/>
  <c r="Q79" i="16"/>
  <c r="I42" i="9"/>
  <c r="I44" i="9"/>
  <c r="I80" i="9"/>
  <c r="I47" i="9"/>
  <c r="I82" i="9"/>
  <c r="I78" i="9"/>
  <c r="I83" i="9"/>
  <c r="C42" i="9"/>
  <c r="C44" i="9"/>
  <c r="C47" i="9"/>
  <c r="C80" i="9"/>
  <c r="C78" i="9"/>
  <c r="C83" i="9"/>
  <c r="C82" i="9"/>
  <c r="D42" i="6"/>
  <c r="D44" i="6"/>
  <c r="D83" i="6"/>
  <c r="D48" i="6"/>
  <c r="D81" i="6"/>
  <c r="D79" i="6"/>
  <c r="D84" i="6"/>
  <c r="K44" i="7"/>
  <c r="K42" i="7"/>
  <c r="K82" i="7"/>
  <c r="K47" i="7"/>
  <c r="K80" i="7"/>
  <c r="K83" i="7"/>
  <c r="K78" i="7"/>
  <c r="G44" i="9"/>
  <c r="G42" i="9"/>
  <c r="G47" i="9"/>
  <c r="G80" i="9"/>
  <c r="G78" i="9"/>
  <c r="G82" i="9"/>
  <c r="G83" i="9"/>
  <c r="K44" i="6"/>
  <c r="K42" i="6"/>
  <c r="K48" i="6"/>
  <c r="K79" i="6"/>
  <c r="K84" i="6"/>
  <c r="K83" i="6"/>
  <c r="K81" i="6"/>
  <c r="S79" i="18"/>
  <c r="S87" i="18"/>
  <c r="S90" i="18" s="1"/>
  <c r="K44" i="12"/>
  <c r="K42" i="12"/>
  <c r="K47" i="12"/>
  <c r="K83" i="12"/>
  <c r="K82" i="12"/>
  <c r="K78" i="12"/>
  <c r="K80" i="12"/>
  <c r="O44" i="7"/>
  <c r="O42" i="7"/>
  <c r="O78" i="7"/>
  <c r="O47" i="7"/>
  <c r="O80" i="7"/>
  <c r="O86" i="7" s="1"/>
  <c r="O83" i="7"/>
  <c r="L42" i="21"/>
  <c r="L44" i="21"/>
  <c r="L78" i="21"/>
  <c r="L47" i="21"/>
  <c r="L80" i="21"/>
  <c r="L86" i="21" s="1"/>
  <c r="L83" i="21"/>
  <c r="M44" i="7"/>
  <c r="M42" i="7"/>
  <c r="M78" i="7"/>
  <c r="M47" i="7"/>
  <c r="M80" i="7"/>
  <c r="M86" i="7" s="1"/>
  <c r="M83" i="7"/>
  <c r="N42" i="16"/>
  <c r="N44" i="16"/>
  <c r="N47" i="16"/>
  <c r="N80" i="16"/>
  <c r="N86" i="16" s="1"/>
  <c r="N83" i="16"/>
  <c r="N78" i="16"/>
  <c r="D44" i="16"/>
  <c r="D42" i="16"/>
  <c r="D47" i="16"/>
  <c r="D82" i="16"/>
  <c r="D80" i="16"/>
  <c r="D83" i="16"/>
  <c r="D78" i="16"/>
  <c r="E42" i="17"/>
  <c r="E44" i="17"/>
  <c r="E82" i="17"/>
  <c r="E47" i="17"/>
  <c r="E80" i="17"/>
  <c r="E83" i="17"/>
  <c r="E78" i="17"/>
  <c r="E44" i="15"/>
  <c r="E42" i="15"/>
  <c r="E78" i="15"/>
  <c r="E82" i="15"/>
  <c r="E47" i="15"/>
  <c r="E80" i="15"/>
  <c r="E83" i="15"/>
  <c r="J42" i="1"/>
  <c r="J44" i="1"/>
  <c r="J47" i="1"/>
  <c r="J80" i="1"/>
  <c r="J78" i="1"/>
  <c r="J82" i="1"/>
  <c r="J83" i="1"/>
  <c r="H44" i="7"/>
  <c r="H42" i="7"/>
  <c r="H83" i="7"/>
  <c r="H80" i="7"/>
  <c r="H47" i="7"/>
  <c r="H78" i="7"/>
  <c r="H82" i="7"/>
  <c r="D42" i="19"/>
  <c r="D44" i="19"/>
  <c r="D82" i="19"/>
  <c r="D80" i="19"/>
  <c r="D78" i="19"/>
  <c r="D83" i="19"/>
  <c r="D47" i="19"/>
  <c r="I42" i="8"/>
  <c r="I44" i="8"/>
  <c r="I47" i="8"/>
  <c r="I78" i="8"/>
  <c r="I83" i="8"/>
  <c r="I82" i="8"/>
  <c r="I80" i="8"/>
  <c r="E44" i="13"/>
  <c r="E42" i="13"/>
  <c r="E78" i="13"/>
  <c r="E80" i="13"/>
  <c r="E47" i="13"/>
  <c r="E83" i="13"/>
  <c r="E82" i="13"/>
  <c r="C44" i="21"/>
  <c r="C42" i="21"/>
  <c r="C82" i="21"/>
  <c r="C80" i="21"/>
  <c r="C78" i="21"/>
  <c r="C47" i="21"/>
  <c r="C83" i="21"/>
  <c r="F44" i="14"/>
  <c r="F42" i="14"/>
  <c r="F78" i="14"/>
  <c r="F80" i="14"/>
  <c r="F83" i="14"/>
  <c r="F47" i="14"/>
  <c r="F82" i="14"/>
  <c r="J88" i="6"/>
  <c r="J80" i="6"/>
  <c r="D42" i="9"/>
  <c r="D44" i="9"/>
  <c r="D47" i="9"/>
  <c r="D80" i="9"/>
  <c r="D78" i="9"/>
  <c r="D83" i="9"/>
  <c r="D82" i="9"/>
  <c r="S88" i="11"/>
  <c r="S91" i="11" s="1"/>
  <c r="S80" i="11"/>
  <c r="R78" i="10"/>
  <c r="R47" i="10"/>
  <c r="R44" i="10"/>
  <c r="R80" i="10"/>
  <c r="R86" i="10" s="1"/>
  <c r="R83" i="10"/>
  <c r="R42" i="10"/>
  <c r="E42" i="8"/>
  <c r="E44" i="8"/>
  <c r="E78" i="8"/>
  <c r="E82" i="8"/>
  <c r="E80" i="8"/>
  <c r="E47" i="8"/>
  <c r="E83" i="8"/>
  <c r="L44" i="7"/>
  <c r="L42" i="7"/>
  <c r="L47" i="7"/>
  <c r="L80" i="7"/>
  <c r="L86" i="7" s="1"/>
  <c r="L83" i="7"/>
  <c r="L78" i="7"/>
  <c r="L42" i="17"/>
  <c r="L44" i="17"/>
  <c r="L78" i="17"/>
  <c r="L83" i="17"/>
  <c r="L80" i="17"/>
  <c r="L86" i="17" s="1"/>
  <c r="L47" i="17"/>
  <c r="N44" i="11"/>
  <c r="N42" i="11"/>
  <c r="N93" i="11"/>
  <c r="N94" i="11" s="1"/>
  <c r="N79" i="11"/>
  <c r="N48" i="11"/>
  <c r="N81" i="11"/>
  <c r="N87" i="11" s="1"/>
  <c r="N84" i="11"/>
  <c r="O44" i="14"/>
  <c r="O42" i="14"/>
  <c r="O83" i="14"/>
  <c r="O78" i="14"/>
  <c r="O47" i="14"/>
  <c r="O80" i="14"/>
  <c r="O86" i="14" s="1"/>
  <c r="I42" i="10"/>
  <c r="I44" i="10"/>
  <c r="I47" i="10"/>
  <c r="I80" i="10"/>
  <c r="I83" i="10"/>
  <c r="I78" i="10"/>
  <c r="I82" i="10"/>
  <c r="F44" i="1"/>
  <c r="F42" i="1"/>
  <c r="F78" i="1"/>
  <c r="F83" i="1"/>
  <c r="F47" i="1"/>
  <c r="F82" i="1"/>
  <c r="F80" i="1"/>
  <c r="O44" i="8"/>
  <c r="O42" i="8"/>
  <c r="O78" i="8"/>
  <c r="O47" i="8"/>
  <c r="O80" i="8"/>
  <c r="O86" i="8" s="1"/>
  <c r="O83" i="8"/>
  <c r="H42" i="19"/>
  <c r="H44" i="19"/>
  <c r="H47" i="19"/>
  <c r="H83" i="19"/>
  <c r="H80" i="19"/>
  <c r="H82" i="19"/>
  <c r="H78" i="19"/>
  <c r="F44" i="15"/>
  <c r="F42" i="15"/>
  <c r="F83" i="15"/>
  <c r="F78" i="15"/>
  <c r="F82" i="15"/>
  <c r="F47" i="15"/>
  <c r="F80" i="15"/>
  <c r="I42" i="21"/>
  <c r="I44" i="21"/>
  <c r="I47" i="21"/>
  <c r="I83" i="21"/>
  <c r="I82" i="21"/>
  <c r="I80" i="21"/>
  <c r="I78" i="21"/>
  <c r="M44" i="18"/>
  <c r="M42" i="18"/>
  <c r="M78" i="18"/>
  <c r="M47" i="18"/>
  <c r="M83" i="18"/>
  <c r="M80" i="18"/>
  <c r="M86" i="18" s="1"/>
  <c r="J42" i="8"/>
  <c r="J44" i="8"/>
  <c r="J83" i="8"/>
  <c r="J47" i="8"/>
  <c r="J78" i="8"/>
  <c r="J82" i="8"/>
  <c r="J80" i="8"/>
  <c r="L42" i="1"/>
  <c r="L44" i="1"/>
  <c r="L47" i="1"/>
  <c r="L80" i="1"/>
  <c r="L86" i="1" s="1"/>
  <c r="L78" i="1"/>
  <c r="L83" i="1"/>
  <c r="O44" i="19"/>
  <c r="O42" i="19"/>
  <c r="O78" i="19"/>
  <c r="O47" i="19"/>
  <c r="O80" i="19"/>
  <c r="O86" i="19" s="1"/>
  <c r="O83" i="19"/>
  <c r="H44" i="15"/>
  <c r="H42" i="15"/>
  <c r="H78" i="15"/>
  <c r="H83" i="15"/>
  <c r="H82" i="15"/>
  <c r="H47" i="15"/>
  <c r="H80" i="15"/>
  <c r="O44" i="1"/>
  <c r="O42" i="1"/>
  <c r="O47" i="1"/>
  <c r="O80" i="1"/>
  <c r="O86" i="1" s="1"/>
  <c r="O83" i="1"/>
  <c r="O78" i="1"/>
  <c r="R87" i="12"/>
  <c r="R90" i="12" s="1"/>
  <c r="R79" i="12"/>
  <c r="Q79" i="21"/>
  <c r="Q87" i="21"/>
  <c r="Q90" i="21" s="1"/>
  <c r="S79" i="6"/>
  <c r="S42" i="6"/>
  <c r="S48" i="6"/>
  <c r="S81" i="6"/>
  <c r="S87" i="6" s="1"/>
  <c r="S84" i="6"/>
  <c r="S44" i="6"/>
  <c r="D44" i="12"/>
  <c r="D42" i="12"/>
  <c r="D78" i="12"/>
  <c r="D47" i="12"/>
  <c r="D83" i="12"/>
  <c r="D80" i="12"/>
  <c r="D82" i="12"/>
  <c r="S87" i="8"/>
  <c r="S90" i="8" s="1"/>
  <c r="S79" i="8"/>
  <c r="P42" i="9"/>
  <c r="P44" i="9"/>
  <c r="P83" i="9"/>
  <c r="P78" i="9"/>
  <c r="P47" i="9"/>
  <c r="P80" i="9"/>
  <c r="P86" i="9" s="1"/>
  <c r="O44" i="9"/>
  <c r="O42" i="9"/>
  <c r="O83" i="9"/>
  <c r="O47" i="9"/>
  <c r="O78" i="9"/>
  <c r="O80" i="9"/>
  <c r="O86" i="9" s="1"/>
  <c r="I42" i="18"/>
  <c r="I44" i="18"/>
  <c r="I47" i="18"/>
  <c r="I78" i="18"/>
  <c r="I82" i="18"/>
  <c r="I80" i="18"/>
  <c r="I83" i="18"/>
  <c r="H44" i="12"/>
  <c r="H42" i="12"/>
  <c r="H82" i="12"/>
  <c r="H78" i="12"/>
  <c r="H47" i="12"/>
  <c r="H80" i="12"/>
  <c r="H83" i="12"/>
  <c r="F44" i="12"/>
  <c r="F42" i="12"/>
  <c r="F82" i="12"/>
  <c r="F80" i="12"/>
  <c r="F47" i="12"/>
  <c r="F78" i="12"/>
  <c r="F83" i="12"/>
  <c r="J42" i="11"/>
  <c r="J44" i="11"/>
  <c r="J48" i="11"/>
  <c r="J84" i="11"/>
  <c r="J83" i="11"/>
  <c r="J79" i="11"/>
  <c r="J81" i="11"/>
  <c r="Q87" i="18"/>
  <c r="Q90" i="18" s="1"/>
  <c r="Q79" i="18"/>
  <c r="C44" i="8"/>
  <c r="C42" i="8"/>
  <c r="C82" i="8"/>
  <c r="C80" i="8"/>
  <c r="C47" i="8"/>
  <c r="C83" i="8"/>
  <c r="C78" i="8"/>
  <c r="H42" i="1"/>
  <c r="H44" i="1"/>
  <c r="H78" i="1"/>
  <c r="H80" i="1"/>
  <c r="H82" i="1"/>
  <c r="H83" i="1"/>
  <c r="H47" i="1"/>
  <c r="I44" i="1"/>
  <c r="I42" i="1"/>
  <c r="I80" i="1"/>
  <c r="I78" i="1"/>
  <c r="I82" i="1"/>
  <c r="I83" i="1"/>
  <c r="I47" i="1"/>
  <c r="J44" i="21"/>
  <c r="J42" i="21"/>
  <c r="J47" i="21"/>
  <c r="J83" i="21"/>
  <c r="J82" i="21"/>
  <c r="J80" i="21"/>
  <c r="J78" i="21"/>
  <c r="P44" i="15"/>
  <c r="P42" i="15"/>
  <c r="P78" i="15"/>
  <c r="P47" i="15"/>
  <c r="P80" i="15"/>
  <c r="P86" i="15" s="1"/>
  <c r="P83" i="15"/>
  <c r="D44" i="17"/>
  <c r="D42" i="17"/>
  <c r="D47" i="17"/>
  <c r="D80" i="17"/>
  <c r="D83" i="17"/>
  <c r="D78" i="17"/>
  <c r="D82" i="17"/>
  <c r="N44" i="10"/>
  <c r="N42" i="10"/>
  <c r="N78" i="10"/>
  <c r="N47" i="10"/>
  <c r="N83" i="10"/>
  <c r="N80" i="10"/>
  <c r="N86" i="10" s="1"/>
  <c r="K44" i="18"/>
  <c r="K42" i="18"/>
  <c r="K78" i="18"/>
  <c r="K82" i="18"/>
  <c r="K80" i="18"/>
  <c r="K47" i="18"/>
  <c r="K83" i="18"/>
  <c r="E44" i="21"/>
  <c r="E42" i="21"/>
  <c r="E83" i="21"/>
  <c r="E82" i="21"/>
  <c r="E80" i="21"/>
  <c r="E78" i="21"/>
  <c r="E47" i="21"/>
  <c r="J44" i="16"/>
  <c r="J42" i="16"/>
  <c r="J80" i="16"/>
  <c r="J78" i="16"/>
  <c r="J83" i="16"/>
  <c r="J82" i="16"/>
  <c r="J47" i="16"/>
  <c r="M42" i="14"/>
  <c r="M44" i="14"/>
  <c r="M47" i="14"/>
  <c r="M80" i="14"/>
  <c r="M86" i="14" s="1"/>
  <c r="M83" i="14"/>
  <c r="M78" i="14"/>
  <c r="D42" i="7"/>
  <c r="D44" i="7"/>
  <c r="D80" i="7"/>
  <c r="D78" i="7"/>
  <c r="D83" i="7"/>
  <c r="D82" i="7"/>
  <c r="D47" i="7"/>
  <c r="C79" i="1"/>
  <c r="C87" i="1"/>
  <c r="J42" i="13"/>
  <c r="J44" i="13"/>
  <c r="J82" i="13"/>
  <c r="J80" i="13"/>
  <c r="J78" i="13"/>
  <c r="J47" i="13"/>
  <c r="J83" i="13"/>
  <c r="C44" i="18"/>
  <c r="C42" i="18"/>
  <c r="C78" i="18"/>
  <c r="C47" i="18"/>
  <c r="C83" i="18"/>
  <c r="C80" i="18"/>
  <c r="C82" i="18"/>
  <c r="J44" i="10"/>
  <c r="J42" i="10"/>
  <c r="J82" i="10"/>
  <c r="J47" i="10"/>
  <c r="J80" i="10"/>
  <c r="J83" i="10"/>
  <c r="J78" i="10"/>
  <c r="H42" i="13"/>
  <c r="H44" i="13"/>
  <c r="H82" i="13"/>
  <c r="H80" i="13"/>
  <c r="H47" i="13"/>
  <c r="H78" i="13"/>
  <c r="H83" i="13"/>
  <c r="L44" i="12"/>
  <c r="L42" i="12"/>
  <c r="L47" i="12"/>
  <c r="L78" i="12"/>
  <c r="L80" i="12"/>
  <c r="L86" i="12" s="1"/>
  <c r="L83" i="12"/>
  <c r="G44" i="10"/>
  <c r="G42" i="10"/>
  <c r="G47" i="10"/>
  <c r="G80" i="10"/>
  <c r="G83" i="10"/>
  <c r="G78" i="10"/>
  <c r="G82" i="10"/>
  <c r="P79" i="21"/>
  <c r="P87" i="21"/>
  <c r="P90" i="21" s="1"/>
  <c r="J44" i="7"/>
  <c r="J42" i="7"/>
  <c r="J47" i="7"/>
  <c r="J82" i="7"/>
  <c r="J80" i="7"/>
  <c r="J83" i="7"/>
  <c r="J78" i="7"/>
  <c r="G42" i="19"/>
  <c r="G44" i="19"/>
  <c r="G47" i="19"/>
  <c r="G83" i="19"/>
  <c r="G82" i="19"/>
  <c r="G80" i="19"/>
  <c r="G78" i="19"/>
  <c r="J42" i="18"/>
  <c r="J44" i="18"/>
  <c r="J47" i="18"/>
  <c r="J80" i="18"/>
  <c r="J78" i="18"/>
  <c r="J82" i="18"/>
  <c r="J83" i="18"/>
  <c r="O42" i="11"/>
  <c r="O44" i="11"/>
  <c r="O79" i="11"/>
  <c r="O48" i="11"/>
  <c r="O93" i="11"/>
  <c r="O94" i="11" s="1"/>
  <c r="O81" i="11"/>
  <c r="O87" i="11" s="1"/>
  <c r="O84" i="11"/>
  <c r="F42" i="8"/>
  <c r="F44" i="8"/>
  <c r="F80" i="8"/>
  <c r="F78" i="8"/>
  <c r="F83" i="8"/>
  <c r="F82" i="8"/>
  <c r="F47" i="8"/>
  <c r="G42" i="6"/>
  <c r="G44" i="6"/>
  <c r="G84" i="6"/>
  <c r="G83" i="6"/>
  <c r="G48" i="6"/>
  <c r="G81" i="6"/>
  <c r="G79" i="6"/>
  <c r="D44" i="13"/>
  <c r="D42" i="13"/>
  <c r="D80" i="13"/>
  <c r="D47" i="13"/>
  <c r="D83" i="13"/>
  <c r="D82" i="13"/>
  <c r="D78" i="13"/>
  <c r="S79" i="9"/>
  <c r="S87" i="9"/>
  <c r="S90" i="9" s="1"/>
  <c r="K42" i="1"/>
  <c r="K44" i="1"/>
  <c r="K82" i="1"/>
  <c r="K47" i="1"/>
  <c r="K80" i="1"/>
  <c r="K78" i="1"/>
  <c r="K83" i="1"/>
  <c r="M42" i="13"/>
  <c r="M44" i="13"/>
  <c r="M47" i="13"/>
  <c r="M78" i="13"/>
  <c r="M83" i="13"/>
  <c r="M80" i="13"/>
  <c r="M86" i="13" s="1"/>
  <c r="G44" i="14"/>
  <c r="G42" i="14"/>
  <c r="G80" i="14"/>
  <c r="G78" i="14"/>
  <c r="G83" i="14"/>
  <c r="G47" i="14"/>
  <c r="G82" i="14"/>
  <c r="F44" i="6"/>
  <c r="F42" i="6"/>
  <c r="F84" i="6"/>
  <c r="F83" i="6"/>
  <c r="F48" i="6"/>
  <c r="F81" i="6"/>
  <c r="F79" i="6"/>
  <c r="K42" i="15"/>
  <c r="K44" i="15"/>
  <c r="K82" i="15"/>
  <c r="K80" i="15"/>
  <c r="K47" i="15"/>
  <c r="K78" i="15"/>
  <c r="K83" i="15"/>
  <c r="N44" i="13"/>
  <c r="N42" i="13"/>
  <c r="N80" i="13"/>
  <c r="N86" i="13" s="1"/>
  <c r="N83" i="13"/>
  <c r="N78" i="13"/>
  <c r="N47" i="13"/>
  <c r="P42" i="8"/>
  <c r="P44" i="8"/>
  <c r="P47" i="8"/>
  <c r="P80" i="8"/>
  <c r="P86" i="8" s="1"/>
  <c r="P83" i="8"/>
  <c r="P78" i="8"/>
  <c r="R87" i="7"/>
  <c r="R90" i="7" s="1"/>
  <c r="R79" i="7"/>
  <c r="O42" i="15"/>
  <c r="O44" i="15"/>
  <c r="O78" i="15"/>
  <c r="O47" i="15"/>
  <c r="O80" i="15"/>
  <c r="O86" i="15" s="1"/>
  <c r="O83" i="15"/>
  <c r="O79" i="21"/>
  <c r="O87" i="21"/>
  <c r="O90" i="21" s="1"/>
  <c r="R79" i="19"/>
  <c r="R87" i="19"/>
  <c r="R90" i="19" s="1"/>
  <c r="M44" i="10"/>
  <c r="M42" i="10"/>
  <c r="M80" i="10"/>
  <c r="M86" i="10" s="1"/>
  <c r="M47" i="10"/>
  <c r="M78" i="10"/>
  <c r="M83" i="10"/>
  <c r="L44" i="8"/>
  <c r="L42" i="8"/>
  <c r="L47" i="8"/>
  <c r="L80" i="8"/>
  <c r="L86" i="8" s="1"/>
  <c r="L83" i="8"/>
  <c r="L78" i="8"/>
  <c r="E42" i="1"/>
  <c r="E44" i="1"/>
  <c r="E78" i="1"/>
  <c r="E83" i="1"/>
  <c r="E82" i="1"/>
  <c r="E47" i="1"/>
  <c r="E80" i="1"/>
  <c r="F44" i="19"/>
  <c r="F42" i="19"/>
  <c r="F47" i="19"/>
  <c r="F83" i="19"/>
  <c r="F82" i="19"/>
  <c r="F80" i="19"/>
  <c r="F78" i="19"/>
  <c r="C42" i="11"/>
  <c r="C44" i="11"/>
  <c r="C83" i="11"/>
  <c r="C81" i="11"/>
  <c r="C48" i="11"/>
  <c r="C79" i="11"/>
  <c r="C84" i="11"/>
  <c r="C44" i="13"/>
  <c r="C42" i="13"/>
  <c r="C47" i="13"/>
  <c r="C78" i="13"/>
  <c r="C82" i="13"/>
  <c r="C80" i="13"/>
  <c r="C83" i="13"/>
  <c r="N44" i="14"/>
  <c r="N42" i="14"/>
  <c r="N78" i="14"/>
  <c r="N80" i="14"/>
  <c r="N86" i="14" s="1"/>
  <c r="N83" i="14"/>
  <c r="N47" i="14"/>
  <c r="D42" i="14"/>
  <c r="D44" i="14"/>
  <c r="D47" i="14"/>
  <c r="D83" i="14"/>
  <c r="D78" i="14"/>
  <c r="D82" i="14"/>
  <c r="D80" i="14"/>
  <c r="E44" i="10"/>
  <c r="E42" i="10"/>
  <c r="E83" i="10"/>
  <c r="E78" i="10"/>
  <c r="E82" i="10"/>
  <c r="E80" i="10"/>
  <c r="E47" i="10"/>
  <c r="F42" i="17"/>
  <c r="F44" i="17"/>
  <c r="F82" i="17"/>
  <c r="F47" i="17"/>
  <c r="F80" i="17"/>
  <c r="F83" i="17"/>
  <c r="F78" i="17"/>
  <c r="G44" i="11"/>
  <c r="G42" i="11"/>
  <c r="G84" i="11"/>
  <c r="G83" i="11"/>
  <c r="G81" i="11"/>
  <c r="G79" i="11"/>
  <c r="G48" i="11"/>
  <c r="L42" i="9"/>
  <c r="L44" i="9"/>
  <c r="L83" i="9"/>
  <c r="L47" i="9"/>
  <c r="L80" i="9"/>
  <c r="L86" i="9" s="1"/>
  <c r="L78" i="9"/>
  <c r="Q44" i="11"/>
  <c r="Q79" i="11"/>
  <c r="Q48" i="11"/>
  <c r="Q42" i="11"/>
  <c r="Q81" i="11"/>
  <c r="Q87" i="11" s="1"/>
  <c r="Q84" i="11"/>
  <c r="Q93" i="11"/>
  <c r="Q94" i="11" s="1"/>
  <c r="M44" i="19"/>
  <c r="M42" i="19"/>
  <c r="M80" i="19"/>
  <c r="M86" i="19" s="1"/>
  <c r="M78" i="19"/>
  <c r="M83" i="19"/>
  <c r="M47" i="19"/>
  <c r="C44" i="14"/>
  <c r="C42" i="14"/>
  <c r="C47" i="14"/>
  <c r="C83" i="14"/>
  <c r="C82" i="14"/>
  <c r="C80" i="14"/>
  <c r="C78" i="14"/>
  <c r="D42" i="8"/>
  <c r="D44" i="8"/>
  <c r="D78" i="8"/>
  <c r="D82" i="8"/>
  <c r="D80" i="8"/>
  <c r="D47" i="8"/>
  <c r="D83" i="8"/>
  <c r="C42" i="15"/>
  <c r="C44" i="15"/>
  <c r="C47" i="15"/>
  <c r="C83" i="15"/>
  <c r="C82" i="15"/>
  <c r="C80" i="15"/>
  <c r="C78" i="15"/>
  <c r="K44" i="8"/>
  <c r="K42" i="8"/>
  <c r="K47" i="8"/>
  <c r="K83" i="8"/>
  <c r="K78" i="8"/>
  <c r="K82" i="8"/>
  <c r="K80" i="8"/>
  <c r="R88" i="11"/>
  <c r="R91" i="11" s="1"/>
  <c r="R80" i="11"/>
  <c r="Q79" i="14"/>
  <c r="Q87" i="14"/>
  <c r="Q90" i="14" s="1"/>
  <c r="P42" i="10"/>
  <c r="P44" i="10"/>
  <c r="P80" i="10"/>
  <c r="P86" i="10" s="1"/>
  <c r="P83" i="10"/>
  <c r="P78" i="10"/>
  <c r="P47" i="10"/>
  <c r="K44" i="11"/>
  <c r="K42" i="11"/>
  <c r="K93" i="11"/>
  <c r="K94" i="11" s="1"/>
  <c r="K48" i="11"/>
  <c r="K84" i="11"/>
  <c r="K83" i="11"/>
  <c r="K79" i="11"/>
  <c r="K81" i="11"/>
  <c r="K42" i="10"/>
  <c r="K44" i="10"/>
  <c r="K78" i="10"/>
  <c r="K82" i="10"/>
  <c r="K47" i="10"/>
  <c r="K80" i="10"/>
  <c r="K83" i="10"/>
  <c r="M44" i="21"/>
  <c r="M42" i="21"/>
  <c r="M80" i="21"/>
  <c r="M86" i="21" s="1"/>
  <c r="M78" i="21"/>
  <c r="M47" i="21"/>
  <c r="M83" i="21"/>
  <c r="E44" i="12"/>
  <c r="E42" i="12"/>
  <c r="E80" i="12"/>
  <c r="E78" i="12"/>
  <c r="E47" i="12"/>
  <c r="E83" i="12"/>
  <c r="E82" i="12"/>
  <c r="Q87" i="19"/>
  <c r="Q90" i="19" s="1"/>
  <c r="Q79" i="19"/>
  <c r="F44" i="13"/>
  <c r="F42" i="13"/>
  <c r="F78" i="13"/>
  <c r="F80" i="13"/>
  <c r="F47" i="13"/>
  <c r="F82" i="13"/>
  <c r="F83" i="13"/>
  <c r="D42" i="21"/>
  <c r="D44" i="21"/>
  <c r="D82" i="21"/>
  <c r="D80" i="21"/>
  <c r="D78" i="21"/>
  <c r="D83" i="21"/>
  <c r="D47" i="21"/>
  <c r="Q79" i="13"/>
  <c r="Q87" i="13"/>
  <c r="Q90" i="13" s="1"/>
  <c r="E44" i="7"/>
  <c r="E42" i="7"/>
  <c r="E82" i="7"/>
  <c r="E80" i="7"/>
  <c r="E47" i="7"/>
  <c r="E78" i="7"/>
  <c r="E83" i="7"/>
  <c r="P79" i="7"/>
  <c r="P87" i="7"/>
  <c r="P90" i="7" s="1"/>
  <c r="L44" i="19"/>
  <c r="L42" i="19"/>
  <c r="L78" i="19"/>
  <c r="L80" i="19"/>
  <c r="L86" i="19" s="1"/>
  <c r="L83" i="19"/>
  <c r="L47" i="19"/>
  <c r="N44" i="7"/>
  <c r="N42" i="7"/>
  <c r="N80" i="7"/>
  <c r="N86" i="7" s="1"/>
  <c r="N83" i="7"/>
  <c r="N78" i="7"/>
  <c r="N47" i="7"/>
  <c r="N44" i="8"/>
  <c r="N42" i="8"/>
  <c r="N78" i="8"/>
  <c r="N47" i="8"/>
  <c r="N80" i="8"/>
  <c r="N86" i="8" s="1"/>
  <c r="N83" i="8"/>
  <c r="Q42" i="9"/>
  <c r="Q44" i="9"/>
  <c r="Q78" i="9"/>
  <c r="Q47" i="9"/>
  <c r="Q80" i="9"/>
  <c r="Q86" i="9" s="1"/>
  <c r="Q83" i="9"/>
  <c r="F42" i="18"/>
  <c r="F44" i="18"/>
  <c r="F47" i="18"/>
  <c r="F80" i="18"/>
  <c r="F83" i="18"/>
  <c r="F78" i="18"/>
  <c r="F82" i="18"/>
  <c r="S90" i="1"/>
  <c r="S79" i="1"/>
  <c r="N44" i="6"/>
  <c r="N42" i="6"/>
  <c r="N84" i="6"/>
  <c r="N79" i="6"/>
  <c r="N48" i="6"/>
  <c r="N81" i="6"/>
  <c r="N87" i="6" s="1"/>
  <c r="F42" i="9"/>
  <c r="F44" i="9"/>
  <c r="F80" i="9"/>
  <c r="F78" i="9"/>
  <c r="F47" i="9"/>
  <c r="F82" i="9"/>
  <c r="F83" i="9"/>
  <c r="S87" i="14"/>
  <c r="S90" i="14" s="1"/>
  <c r="S79" i="14"/>
  <c r="O42" i="13"/>
  <c r="O44" i="13"/>
  <c r="O47" i="13"/>
  <c r="O80" i="13"/>
  <c r="O86" i="13" s="1"/>
  <c r="O83" i="13"/>
  <c r="O78" i="13"/>
  <c r="G44" i="16"/>
  <c r="G42" i="16"/>
  <c r="G78" i="16"/>
  <c r="G82" i="16"/>
  <c r="G47" i="16"/>
  <c r="G80" i="16"/>
  <c r="G83" i="16"/>
  <c r="E42" i="18"/>
  <c r="E44" i="18"/>
  <c r="E47" i="18"/>
  <c r="E80" i="18"/>
  <c r="E83" i="18"/>
  <c r="E78" i="18"/>
  <c r="E82" i="18"/>
  <c r="H44" i="10"/>
  <c r="H42" i="10"/>
  <c r="H47" i="10"/>
  <c r="H80" i="10"/>
  <c r="H83" i="10"/>
  <c r="H78" i="10"/>
  <c r="H82" i="10"/>
  <c r="E42" i="16"/>
  <c r="E44" i="16"/>
  <c r="E82" i="16"/>
  <c r="E47" i="16"/>
  <c r="E80" i="16"/>
  <c r="E83" i="16"/>
  <c r="E78" i="16"/>
  <c r="R79" i="17"/>
  <c r="R87" i="17"/>
  <c r="R90" i="17" s="1"/>
  <c r="H44" i="11"/>
  <c r="H42" i="11"/>
  <c r="H83" i="11"/>
  <c r="H48" i="11"/>
  <c r="H79" i="11"/>
  <c r="H81" i="11"/>
  <c r="H84" i="11"/>
  <c r="Q79" i="15"/>
  <c r="Q87" i="15"/>
  <c r="Q90" i="15" s="1"/>
  <c r="D42" i="10"/>
  <c r="D44" i="10"/>
  <c r="D78" i="10"/>
  <c r="D83" i="10"/>
  <c r="D82" i="10"/>
  <c r="D80" i="10"/>
  <c r="D47" i="10"/>
  <c r="C42" i="10"/>
  <c r="C44" i="10"/>
  <c r="C82" i="10"/>
  <c r="C78" i="10"/>
  <c r="C83" i="10"/>
  <c r="C80" i="10"/>
  <c r="C47" i="10"/>
  <c r="K42" i="14"/>
  <c r="K44" i="14"/>
  <c r="K83" i="14"/>
  <c r="K82" i="14"/>
  <c r="K47" i="14"/>
  <c r="K78" i="14"/>
  <c r="K80" i="14"/>
  <c r="J44" i="15"/>
  <c r="J42" i="15"/>
  <c r="J80" i="15"/>
  <c r="J78" i="15"/>
  <c r="J83" i="15"/>
  <c r="J82" i="15"/>
  <c r="J47" i="15"/>
  <c r="E44" i="14"/>
  <c r="E42" i="14"/>
  <c r="E78" i="14"/>
  <c r="E47" i="14"/>
  <c r="E82" i="14"/>
  <c r="E80" i="14"/>
  <c r="E83" i="14"/>
  <c r="F44" i="7"/>
  <c r="F42" i="7"/>
  <c r="F82" i="7"/>
  <c r="F47" i="7"/>
  <c r="F78" i="7"/>
  <c r="F83" i="7"/>
  <c r="F80" i="7"/>
  <c r="N42" i="1"/>
  <c r="N44" i="1"/>
  <c r="N47" i="1"/>
  <c r="N80" i="1"/>
  <c r="N86" i="1" s="1"/>
  <c r="N83" i="1"/>
  <c r="N78" i="1"/>
  <c r="G44" i="8"/>
  <c r="G42" i="8"/>
  <c r="G82" i="8"/>
  <c r="G80" i="8"/>
  <c r="G78" i="8"/>
  <c r="G83" i="8"/>
  <c r="G47" i="8"/>
  <c r="N79" i="19"/>
  <c r="N87" i="19"/>
  <c r="N90" i="19" s="1"/>
  <c r="N44" i="9"/>
  <c r="N42" i="9"/>
  <c r="N78" i="9"/>
  <c r="N47" i="9"/>
  <c r="N83" i="9"/>
  <c r="N80" i="9"/>
  <c r="N86" i="9" s="1"/>
  <c r="M44" i="6"/>
  <c r="M42" i="6"/>
  <c r="M81" i="6"/>
  <c r="M87" i="6" s="1"/>
  <c r="M79" i="6"/>
  <c r="M84" i="6"/>
  <c r="M48" i="6"/>
  <c r="J44" i="9"/>
  <c r="J42" i="9"/>
  <c r="J80" i="9"/>
  <c r="J47" i="9"/>
  <c r="J82" i="9"/>
  <c r="J78" i="9"/>
  <c r="J83" i="9"/>
  <c r="C44" i="17"/>
  <c r="C42" i="17"/>
  <c r="C47" i="17"/>
  <c r="C83" i="17"/>
  <c r="C80" i="17"/>
  <c r="C78" i="17"/>
  <c r="C82" i="17"/>
  <c r="S79" i="13"/>
  <c r="S87" i="13"/>
  <c r="S90" i="13" s="1"/>
  <c r="O42" i="10"/>
  <c r="O44" i="10"/>
  <c r="O83" i="10"/>
  <c r="O78" i="10"/>
  <c r="O47" i="10"/>
  <c r="O80" i="10"/>
  <c r="O86" i="10" s="1"/>
  <c r="J44" i="14"/>
  <c r="J42" i="14"/>
  <c r="J47" i="14"/>
  <c r="J80" i="14"/>
  <c r="J78" i="14"/>
  <c r="J83" i="14"/>
  <c r="J82" i="14"/>
  <c r="K42" i="19"/>
  <c r="K44" i="19"/>
  <c r="K78" i="19"/>
  <c r="K47" i="19"/>
  <c r="K80" i="19"/>
  <c r="K82" i="19"/>
  <c r="K83" i="19"/>
  <c r="F44" i="21"/>
  <c r="F42" i="21"/>
  <c r="F83" i="21"/>
  <c r="F82" i="21"/>
  <c r="F80" i="21"/>
  <c r="F78" i="21"/>
  <c r="F47" i="21"/>
  <c r="I42" i="11"/>
  <c r="I44" i="11"/>
  <c r="I48" i="11"/>
  <c r="I83" i="11"/>
  <c r="I79" i="11"/>
  <c r="I81" i="11"/>
  <c r="I84" i="11"/>
  <c r="G44" i="17"/>
  <c r="G42" i="17"/>
  <c r="G82" i="17"/>
  <c r="G47" i="17"/>
  <c r="G80" i="17"/>
  <c r="G83" i="17"/>
  <c r="G78" i="17"/>
  <c r="P44" i="1"/>
  <c r="P42" i="1"/>
  <c r="P83" i="1"/>
  <c r="P80" i="1"/>
  <c r="P86" i="1" s="1"/>
  <c r="P47" i="1"/>
  <c r="P78" i="1"/>
  <c r="E44" i="11"/>
  <c r="E42" i="11"/>
  <c r="E79" i="11"/>
  <c r="E83" i="11"/>
  <c r="E81" i="11"/>
  <c r="E48" i="11"/>
  <c r="E84" i="11"/>
  <c r="D44" i="11"/>
  <c r="D42" i="11"/>
  <c r="D83" i="11"/>
  <c r="D79" i="11"/>
  <c r="D81" i="11"/>
  <c r="D48" i="11"/>
  <c r="D84" i="11"/>
  <c r="K42" i="16"/>
  <c r="K44" i="16"/>
  <c r="K82" i="16"/>
  <c r="K80" i="16"/>
  <c r="K78" i="16"/>
  <c r="K83" i="16"/>
  <c r="K47" i="16"/>
  <c r="L44" i="16"/>
  <c r="L42" i="16"/>
  <c r="L78" i="16"/>
  <c r="L83" i="16"/>
  <c r="L80" i="16"/>
  <c r="L86" i="16" s="1"/>
  <c r="L47" i="16"/>
  <c r="M44" i="15"/>
  <c r="M42" i="15"/>
  <c r="M80" i="15"/>
  <c r="M86" i="15" s="1"/>
  <c r="M47" i="15"/>
  <c r="M78" i="15"/>
  <c r="M83" i="15"/>
  <c r="H42" i="8"/>
  <c r="H44" i="8"/>
  <c r="H82" i="8"/>
  <c r="H78" i="8"/>
  <c r="H83" i="8"/>
  <c r="H80" i="8"/>
  <c r="H47" i="8"/>
  <c r="N42" i="12"/>
  <c r="N44" i="12"/>
  <c r="N78" i="12"/>
  <c r="N47" i="12"/>
  <c r="N80" i="12"/>
  <c r="N86" i="12" s="1"/>
  <c r="N83" i="12"/>
  <c r="T87" i="14" l="1"/>
  <c r="T90" i="14" s="1"/>
  <c r="T87" i="12"/>
  <c r="T90" i="12" s="1"/>
  <c r="T80" i="11"/>
  <c r="T79" i="15"/>
  <c r="T79" i="18"/>
  <c r="T48" i="6"/>
  <c r="T88" i="6" s="1"/>
  <c r="T91" i="6" s="1"/>
  <c r="T44" i="6"/>
  <c r="T79" i="17"/>
  <c r="T42" i="6"/>
  <c r="T81" i="6"/>
  <c r="T87" i="6" s="1"/>
  <c r="T84" i="6"/>
  <c r="T80" i="6"/>
  <c r="S87" i="7"/>
  <c r="S90" i="7" s="1"/>
  <c r="S79" i="21"/>
  <c r="S87" i="15"/>
  <c r="S90" i="15" s="1"/>
  <c r="S87" i="16"/>
  <c r="S90" i="16" s="1"/>
  <c r="S87" i="19"/>
  <c r="S90" i="19" s="1"/>
  <c r="S79" i="17"/>
  <c r="F85" i="21"/>
  <c r="F86" i="21"/>
  <c r="G86" i="8"/>
  <c r="G85" i="8"/>
  <c r="J79" i="15"/>
  <c r="J87" i="15"/>
  <c r="D79" i="21"/>
  <c r="D87" i="21"/>
  <c r="M79" i="21"/>
  <c r="M87" i="21"/>
  <c r="M90" i="21" s="1"/>
  <c r="K87" i="11"/>
  <c r="K86" i="11"/>
  <c r="C88" i="11"/>
  <c r="C80" i="11"/>
  <c r="E85" i="1"/>
  <c r="E86" i="1"/>
  <c r="K86" i="1"/>
  <c r="K85" i="1"/>
  <c r="J80" i="11"/>
  <c r="J88" i="11"/>
  <c r="H79" i="12"/>
  <c r="H87" i="12"/>
  <c r="O79" i="1"/>
  <c r="O87" i="1"/>
  <c r="O90" i="1" s="1"/>
  <c r="O79" i="19"/>
  <c r="O87" i="19"/>
  <c r="O90" i="19" s="1"/>
  <c r="I86" i="21"/>
  <c r="I85" i="21"/>
  <c r="I86" i="10"/>
  <c r="I85" i="10"/>
  <c r="N80" i="11"/>
  <c r="N88" i="11"/>
  <c r="N91" i="11" s="1"/>
  <c r="D87" i="9"/>
  <c r="D79" i="9"/>
  <c r="D85" i="19"/>
  <c r="D86" i="19"/>
  <c r="D79" i="16"/>
  <c r="D87" i="16"/>
  <c r="K87" i="6"/>
  <c r="K86" i="6"/>
  <c r="D80" i="6"/>
  <c r="D88" i="6"/>
  <c r="H86" i="18"/>
  <c r="H85" i="18"/>
  <c r="J86" i="17"/>
  <c r="J85" i="17"/>
  <c r="I86" i="17"/>
  <c r="I85" i="17"/>
  <c r="E79" i="19"/>
  <c r="E87" i="19"/>
  <c r="K85" i="13"/>
  <c r="K86" i="13"/>
  <c r="N79" i="18"/>
  <c r="N87" i="18"/>
  <c r="N90" i="18" s="1"/>
  <c r="F86" i="16"/>
  <c r="F85" i="16"/>
  <c r="L79" i="14"/>
  <c r="L87" i="14"/>
  <c r="L90" i="14" s="1"/>
  <c r="N87" i="17"/>
  <c r="N90" i="17" s="1"/>
  <c r="N79" i="17"/>
  <c r="I86" i="13"/>
  <c r="I85" i="13"/>
  <c r="F85" i="10"/>
  <c r="F86" i="10"/>
  <c r="D88" i="11"/>
  <c r="D80" i="11"/>
  <c r="F79" i="7"/>
  <c r="F87" i="7"/>
  <c r="H85" i="10"/>
  <c r="H86" i="10"/>
  <c r="G86" i="16"/>
  <c r="G85" i="16"/>
  <c r="N87" i="7"/>
  <c r="N90" i="7" s="1"/>
  <c r="N79" i="7"/>
  <c r="L87" i="9"/>
  <c r="L90" i="9" s="1"/>
  <c r="L79" i="9"/>
  <c r="C87" i="11"/>
  <c r="C86" i="11"/>
  <c r="E79" i="1"/>
  <c r="E87" i="1"/>
  <c r="O79" i="15"/>
  <c r="O87" i="15"/>
  <c r="O90" i="15" s="1"/>
  <c r="N87" i="13"/>
  <c r="N90" i="13" s="1"/>
  <c r="N79" i="13"/>
  <c r="G85" i="14"/>
  <c r="G86" i="14"/>
  <c r="K87" i="1"/>
  <c r="K79" i="1"/>
  <c r="F86" i="8"/>
  <c r="F85" i="8"/>
  <c r="G85" i="10"/>
  <c r="G86" i="10"/>
  <c r="H79" i="13"/>
  <c r="H87" i="13"/>
  <c r="J86" i="13"/>
  <c r="J85" i="13"/>
  <c r="D85" i="7"/>
  <c r="D86" i="7"/>
  <c r="K87" i="18"/>
  <c r="K79" i="18"/>
  <c r="I86" i="1"/>
  <c r="I85" i="1"/>
  <c r="C87" i="8"/>
  <c r="C79" i="8"/>
  <c r="J79" i="8"/>
  <c r="J87" i="8"/>
  <c r="I79" i="10"/>
  <c r="I87" i="10"/>
  <c r="C79" i="21"/>
  <c r="C87" i="21"/>
  <c r="C79" i="16"/>
  <c r="C87" i="16"/>
  <c r="L87" i="13"/>
  <c r="L90" i="13" s="1"/>
  <c r="L79" i="13"/>
  <c r="I79" i="17"/>
  <c r="I87" i="17"/>
  <c r="G87" i="12"/>
  <c r="G79" i="12"/>
  <c r="O79" i="12"/>
  <c r="O87" i="12"/>
  <c r="O90" i="12" s="1"/>
  <c r="H86" i="17"/>
  <c r="H85" i="17"/>
  <c r="C86" i="7"/>
  <c r="C85" i="7"/>
  <c r="F87" i="16"/>
  <c r="F79" i="16"/>
  <c r="D79" i="15"/>
  <c r="D86" i="11"/>
  <c r="D87" i="11"/>
  <c r="H79" i="10"/>
  <c r="H87" i="10"/>
  <c r="G87" i="16"/>
  <c r="G79" i="16"/>
  <c r="C85" i="15"/>
  <c r="C86" i="15"/>
  <c r="F86" i="17"/>
  <c r="F85" i="17"/>
  <c r="D86" i="14"/>
  <c r="D85" i="14"/>
  <c r="J86" i="18"/>
  <c r="J85" i="18"/>
  <c r="G79" i="10"/>
  <c r="G87" i="10"/>
  <c r="H86" i="13"/>
  <c r="H85" i="13"/>
  <c r="J86" i="16"/>
  <c r="J85" i="16"/>
  <c r="K86" i="18"/>
  <c r="K85" i="18"/>
  <c r="C86" i="8"/>
  <c r="C85" i="8"/>
  <c r="O79" i="9"/>
  <c r="O87" i="9"/>
  <c r="O90" i="9" s="1"/>
  <c r="S80" i="6"/>
  <c r="S88" i="6"/>
  <c r="S91" i="6" s="1"/>
  <c r="F85" i="1"/>
  <c r="F86" i="1"/>
  <c r="L87" i="7"/>
  <c r="L90" i="7" s="1"/>
  <c r="L79" i="7"/>
  <c r="I85" i="8"/>
  <c r="I86" i="8"/>
  <c r="J86" i="1"/>
  <c r="J85" i="1"/>
  <c r="I87" i="9"/>
  <c r="I79" i="9"/>
  <c r="H85" i="21"/>
  <c r="H86" i="21"/>
  <c r="C79" i="19"/>
  <c r="C87" i="19"/>
  <c r="E85" i="19"/>
  <c r="E86" i="19"/>
  <c r="H87" i="17"/>
  <c r="H79" i="17"/>
  <c r="C79" i="7"/>
  <c r="C87" i="7"/>
  <c r="Q87" i="7"/>
  <c r="Q90" i="7" s="1"/>
  <c r="Q79" i="7"/>
  <c r="I87" i="19"/>
  <c r="I79" i="19"/>
  <c r="O87" i="18"/>
  <c r="O90" i="18" s="1"/>
  <c r="O79" i="18"/>
  <c r="H86" i="16"/>
  <c r="H85" i="16"/>
  <c r="H87" i="14"/>
  <c r="H79" i="14"/>
  <c r="P79" i="12"/>
  <c r="P87" i="12"/>
  <c r="P90" i="12" s="1"/>
  <c r="N79" i="9"/>
  <c r="N87" i="9"/>
  <c r="N90" i="9" s="1"/>
  <c r="M79" i="10"/>
  <c r="M87" i="10"/>
  <c r="M90" i="10" s="1"/>
  <c r="F86" i="6"/>
  <c r="F87" i="6"/>
  <c r="G86" i="6"/>
  <c r="G87" i="6"/>
  <c r="J79" i="18"/>
  <c r="J87" i="18"/>
  <c r="J85" i="7"/>
  <c r="J86" i="7"/>
  <c r="D86" i="12"/>
  <c r="D85" i="12"/>
  <c r="H86" i="15"/>
  <c r="H85" i="15"/>
  <c r="I79" i="21"/>
  <c r="I87" i="21"/>
  <c r="H85" i="19"/>
  <c r="H86" i="19"/>
  <c r="C86" i="21"/>
  <c r="C85" i="21"/>
  <c r="J87" i="1"/>
  <c r="J79" i="1"/>
  <c r="E86" i="17"/>
  <c r="E85" i="17"/>
  <c r="K85" i="12"/>
  <c r="K86" i="12"/>
  <c r="I86" i="9"/>
  <c r="I85" i="9"/>
  <c r="H79" i="18"/>
  <c r="H87" i="18"/>
  <c r="G86" i="12"/>
  <c r="G85" i="12"/>
  <c r="H86" i="9"/>
  <c r="H85" i="9"/>
  <c r="M87" i="9"/>
  <c r="M90" i="9" s="1"/>
  <c r="M79" i="9"/>
  <c r="I85" i="14"/>
  <c r="I86" i="14"/>
  <c r="H87" i="16"/>
  <c r="H79" i="16"/>
  <c r="C87" i="10"/>
  <c r="C79" i="10"/>
  <c r="C86" i="10"/>
  <c r="C85" i="10"/>
  <c r="I87" i="11"/>
  <c r="I86" i="11"/>
  <c r="J79" i="14"/>
  <c r="J87" i="14"/>
  <c r="J86" i="9"/>
  <c r="J85" i="9"/>
  <c r="J85" i="15"/>
  <c r="J86" i="15"/>
  <c r="K88" i="11"/>
  <c r="K80" i="11"/>
  <c r="C86" i="14"/>
  <c r="C85" i="14"/>
  <c r="C86" i="13"/>
  <c r="C85" i="13"/>
  <c r="F80" i="6"/>
  <c r="F88" i="6"/>
  <c r="G80" i="6"/>
  <c r="G88" i="6"/>
  <c r="C85" i="18"/>
  <c r="C86" i="18"/>
  <c r="D85" i="17"/>
  <c r="D86" i="17"/>
  <c r="H79" i="1"/>
  <c r="H87" i="1"/>
  <c r="H87" i="15"/>
  <c r="H79" i="15"/>
  <c r="F79" i="1"/>
  <c r="F87" i="1"/>
  <c r="R79" i="10"/>
  <c r="R87" i="10"/>
  <c r="R90" i="10" s="1"/>
  <c r="J91" i="6"/>
  <c r="J90" i="6"/>
  <c r="E79" i="17"/>
  <c r="E87" i="17"/>
  <c r="K88" i="6"/>
  <c r="K80" i="6"/>
  <c r="K86" i="7"/>
  <c r="K85" i="7"/>
  <c r="G85" i="21"/>
  <c r="G86" i="21"/>
  <c r="O79" i="16"/>
  <c r="O87" i="16"/>
  <c r="O90" i="16" s="1"/>
  <c r="H87" i="9"/>
  <c r="H79" i="9"/>
  <c r="P79" i="17"/>
  <c r="P87" i="17"/>
  <c r="P90" i="17" s="1"/>
  <c r="I79" i="12"/>
  <c r="I87" i="12"/>
  <c r="P79" i="13"/>
  <c r="P87" i="13"/>
  <c r="P90" i="13" s="1"/>
  <c r="I79" i="14"/>
  <c r="I87" i="14"/>
  <c r="F79" i="10"/>
  <c r="F87" i="10"/>
  <c r="K87" i="9"/>
  <c r="K79" i="9"/>
  <c r="J85" i="12"/>
  <c r="J86" i="12"/>
  <c r="J86" i="14"/>
  <c r="J85" i="14"/>
  <c r="K79" i="16"/>
  <c r="K87" i="16"/>
  <c r="E86" i="16"/>
  <c r="E85" i="16"/>
  <c r="F87" i="9"/>
  <c r="F79" i="9"/>
  <c r="E79" i="7"/>
  <c r="E87" i="7"/>
  <c r="C87" i="15"/>
  <c r="C79" i="15"/>
  <c r="G80" i="11"/>
  <c r="G88" i="11"/>
  <c r="J79" i="7"/>
  <c r="J87" i="7"/>
  <c r="E79" i="21"/>
  <c r="E87" i="21"/>
  <c r="D79" i="17"/>
  <c r="D87" i="17"/>
  <c r="F79" i="12"/>
  <c r="F87" i="12"/>
  <c r="D79" i="12"/>
  <c r="D87" i="12"/>
  <c r="H87" i="19"/>
  <c r="H79" i="19"/>
  <c r="O87" i="14"/>
  <c r="O90" i="14" s="1"/>
  <c r="O79" i="14"/>
  <c r="L87" i="17"/>
  <c r="L90" i="17" s="1"/>
  <c r="L79" i="17"/>
  <c r="L79" i="21"/>
  <c r="L87" i="21"/>
  <c r="L90" i="21" s="1"/>
  <c r="K79" i="7"/>
  <c r="K87" i="7"/>
  <c r="H79" i="21"/>
  <c r="H87" i="21"/>
  <c r="C85" i="19"/>
  <c r="C86" i="19"/>
  <c r="G86" i="1"/>
  <c r="G85" i="1"/>
  <c r="I85" i="7"/>
  <c r="I86" i="7"/>
  <c r="P79" i="18"/>
  <c r="P87" i="18"/>
  <c r="P90" i="18" s="1"/>
  <c r="H86" i="14"/>
  <c r="H85" i="14"/>
  <c r="K87" i="17"/>
  <c r="K79" i="17"/>
  <c r="K86" i="9"/>
  <c r="K85" i="9"/>
  <c r="Q79" i="9"/>
  <c r="Q87" i="9"/>
  <c r="Q90" i="9" s="1"/>
  <c r="N79" i="12"/>
  <c r="N87" i="12"/>
  <c r="N90" i="12" s="1"/>
  <c r="E85" i="14"/>
  <c r="E86" i="14"/>
  <c r="E87" i="16"/>
  <c r="E79" i="16"/>
  <c r="E85" i="7"/>
  <c r="E86" i="7"/>
  <c r="E79" i="12"/>
  <c r="E87" i="12"/>
  <c r="K86" i="10"/>
  <c r="K85" i="10"/>
  <c r="K85" i="8"/>
  <c r="K86" i="8"/>
  <c r="D87" i="14"/>
  <c r="D79" i="14"/>
  <c r="F85" i="19"/>
  <c r="F86" i="19"/>
  <c r="C79" i="18"/>
  <c r="C87" i="18"/>
  <c r="J87" i="21"/>
  <c r="J79" i="21"/>
  <c r="F86" i="12"/>
  <c r="F85" i="12"/>
  <c r="I86" i="18"/>
  <c r="I85" i="18"/>
  <c r="F86" i="15"/>
  <c r="F85" i="15"/>
  <c r="E79" i="8"/>
  <c r="E87" i="8"/>
  <c r="F79" i="14"/>
  <c r="F87" i="14"/>
  <c r="I79" i="8"/>
  <c r="I87" i="8"/>
  <c r="H79" i="7"/>
  <c r="H87" i="7"/>
  <c r="N79" i="16"/>
  <c r="N87" i="16"/>
  <c r="N90" i="16" s="1"/>
  <c r="N79" i="15"/>
  <c r="N87" i="15"/>
  <c r="N90" i="15" s="1"/>
  <c r="G79" i="21"/>
  <c r="G87" i="21"/>
  <c r="J86" i="19"/>
  <c r="J85" i="19"/>
  <c r="I86" i="12"/>
  <c r="I85" i="12"/>
  <c r="I85" i="15"/>
  <c r="I86" i="15"/>
  <c r="E87" i="9"/>
  <c r="E79" i="9"/>
  <c r="G86" i="15"/>
  <c r="G85" i="15"/>
  <c r="M87" i="1"/>
  <c r="M90" i="1" s="1"/>
  <c r="M79" i="1"/>
  <c r="M79" i="15"/>
  <c r="M87" i="15"/>
  <c r="M90" i="15" s="1"/>
  <c r="I80" i="11"/>
  <c r="I88" i="11"/>
  <c r="K86" i="19"/>
  <c r="K85" i="19"/>
  <c r="C85" i="17"/>
  <c r="C86" i="17"/>
  <c r="M80" i="6"/>
  <c r="M88" i="6"/>
  <c r="M91" i="6" s="1"/>
  <c r="N87" i="1"/>
  <c r="N90" i="1" s="1"/>
  <c r="N79" i="1"/>
  <c r="K86" i="14"/>
  <c r="K85" i="14"/>
  <c r="H86" i="11"/>
  <c r="H87" i="11"/>
  <c r="F85" i="9"/>
  <c r="F86" i="9"/>
  <c r="L79" i="19"/>
  <c r="L87" i="19"/>
  <c r="L90" i="19" s="1"/>
  <c r="K87" i="10"/>
  <c r="K79" i="10"/>
  <c r="C79" i="14"/>
  <c r="C87" i="14"/>
  <c r="G86" i="11"/>
  <c r="G87" i="11"/>
  <c r="E79" i="10"/>
  <c r="E87" i="10"/>
  <c r="C79" i="13"/>
  <c r="C87" i="13"/>
  <c r="M87" i="13"/>
  <c r="M90" i="13" s="1"/>
  <c r="M79" i="13"/>
  <c r="O80" i="11"/>
  <c r="O88" i="11"/>
  <c r="O91" i="11" s="1"/>
  <c r="G85" i="19"/>
  <c r="G86" i="19"/>
  <c r="C90" i="1"/>
  <c r="C89" i="1"/>
  <c r="M87" i="14"/>
  <c r="M90" i="14" s="1"/>
  <c r="M79" i="14"/>
  <c r="E86" i="21"/>
  <c r="E85" i="21"/>
  <c r="H86" i="1"/>
  <c r="H85" i="1"/>
  <c r="P87" i="9"/>
  <c r="P90" i="9" s="1"/>
  <c r="P79" i="9"/>
  <c r="L87" i="1"/>
  <c r="L90" i="1" s="1"/>
  <c r="L79" i="1"/>
  <c r="M87" i="18"/>
  <c r="M90" i="18" s="1"/>
  <c r="M79" i="18"/>
  <c r="F79" i="15"/>
  <c r="F87" i="15"/>
  <c r="E86" i="8"/>
  <c r="E85" i="8"/>
  <c r="H85" i="7"/>
  <c r="H86" i="7"/>
  <c r="E86" i="15"/>
  <c r="E85" i="15"/>
  <c r="K79" i="12"/>
  <c r="K87" i="12"/>
  <c r="C86" i="9"/>
  <c r="C85" i="9"/>
  <c r="G79" i="1"/>
  <c r="G87" i="1"/>
  <c r="I79" i="7"/>
  <c r="I87" i="7"/>
  <c r="L79" i="15"/>
  <c r="L87" i="15"/>
  <c r="L90" i="15" s="1"/>
  <c r="I79" i="15"/>
  <c r="I87" i="15"/>
  <c r="E85" i="9"/>
  <c r="E86" i="9"/>
  <c r="R88" i="6"/>
  <c r="R91" i="6" s="1"/>
  <c r="R80" i="6"/>
  <c r="G87" i="15"/>
  <c r="G79" i="15"/>
  <c r="J79" i="12"/>
  <c r="J87" i="12"/>
  <c r="J87" i="9"/>
  <c r="J79" i="9"/>
  <c r="J86" i="21"/>
  <c r="J85" i="21"/>
  <c r="K85" i="16"/>
  <c r="K86" i="16"/>
  <c r="E80" i="11"/>
  <c r="E88" i="11"/>
  <c r="K87" i="19"/>
  <c r="K79" i="19"/>
  <c r="O87" i="10"/>
  <c r="O90" i="10" s="1"/>
  <c r="O79" i="10"/>
  <c r="E87" i="14"/>
  <c r="E79" i="14"/>
  <c r="E85" i="18"/>
  <c r="E86" i="18"/>
  <c r="E86" i="12"/>
  <c r="E85" i="12"/>
  <c r="P79" i="10"/>
  <c r="P87" i="10"/>
  <c r="P90" i="10" s="1"/>
  <c r="Q80" i="11"/>
  <c r="Q88" i="11"/>
  <c r="Q91" i="11" s="1"/>
  <c r="E85" i="10"/>
  <c r="E86" i="10"/>
  <c r="L87" i="12"/>
  <c r="L90" i="12" s="1"/>
  <c r="L79" i="12"/>
  <c r="J86" i="10"/>
  <c r="J85" i="10"/>
  <c r="J87" i="11"/>
  <c r="J86" i="11"/>
  <c r="F85" i="14"/>
  <c r="F86" i="14"/>
  <c r="E79" i="15"/>
  <c r="C87" i="9"/>
  <c r="C79" i="9"/>
  <c r="G79" i="7"/>
  <c r="G87" i="7"/>
  <c r="J79" i="17"/>
  <c r="J87" i="17"/>
  <c r="L87" i="18"/>
  <c r="L90" i="18" s="1"/>
  <c r="L79" i="18"/>
  <c r="C87" i="6"/>
  <c r="C86" i="6"/>
  <c r="M79" i="12"/>
  <c r="M87" i="12"/>
  <c r="M90" i="12" s="1"/>
  <c r="L80" i="6"/>
  <c r="L88" i="6"/>
  <c r="L91" i="6" s="1"/>
  <c r="N79" i="21"/>
  <c r="N87" i="21"/>
  <c r="N90" i="21" s="1"/>
  <c r="O87" i="17"/>
  <c r="O90" i="17" s="1"/>
  <c r="O79" i="17"/>
  <c r="F80" i="11"/>
  <c r="F88" i="11"/>
  <c r="M79" i="16"/>
  <c r="M87" i="16"/>
  <c r="M90" i="16" s="1"/>
  <c r="M79" i="8"/>
  <c r="M87" i="8"/>
  <c r="M90" i="8" s="1"/>
  <c r="G86" i="18"/>
  <c r="G85" i="18"/>
  <c r="K86" i="17"/>
  <c r="K85" i="17"/>
  <c r="K86" i="21"/>
  <c r="K85" i="21"/>
  <c r="P87" i="1"/>
  <c r="P90" i="1" s="1"/>
  <c r="P79" i="1"/>
  <c r="F79" i="17"/>
  <c r="F87" i="17"/>
  <c r="E86" i="11"/>
  <c r="E87" i="11"/>
  <c r="C79" i="17"/>
  <c r="C87" i="17"/>
  <c r="G87" i="8"/>
  <c r="G79" i="8"/>
  <c r="K79" i="14"/>
  <c r="K87" i="14"/>
  <c r="D79" i="10"/>
  <c r="D87" i="10"/>
  <c r="H80" i="11"/>
  <c r="H88" i="11"/>
  <c r="E79" i="18"/>
  <c r="E87" i="18"/>
  <c r="F86" i="18"/>
  <c r="F85" i="18"/>
  <c r="N87" i="8"/>
  <c r="N90" i="8" s="1"/>
  <c r="N79" i="8"/>
  <c r="F79" i="13"/>
  <c r="F87" i="13"/>
  <c r="D87" i="8"/>
  <c r="D79" i="8"/>
  <c r="N79" i="14"/>
  <c r="N87" i="14"/>
  <c r="N90" i="14" s="1"/>
  <c r="F87" i="19"/>
  <c r="F79" i="19"/>
  <c r="K79" i="15"/>
  <c r="K87" i="15"/>
  <c r="F79" i="8"/>
  <c r="F87" i="8"/>
  <c r="J87" i="10"/>
  <c r="J79" i="10"/>
  <c r="D79" i="7"/>
  <c r="D87" i="7"/>
  <c r="N87" i="10"/>
  <c r="N90" i="10" s="1"/>
  <c r="N79" i="10"/>
  <c r="I87" i="1"/>
  <c r="I79" i="1"/>
  <c r="I79" i="18"/>
  <c r="I87" i="18"/>
  <c r="E87" i="13"/>
  <c r="E79" i="13"/>
  <c r="D79" i="19"/>
  <c r="D87" i="19"/>
  <c r="G85" i="7"/>
  <c r="G86" i="7"/>
  <c r="R79" i="16"/>
  <c r="R87" i="16"/>
  <c r="R90" i="16" s="1"/>
  <c r="C80" i="6"/>
  <c r="C88" i="6"/>
  <c r="J87" i="19"/>
  <c r="J79" i="19"/>
  <c r="P79" i="16"/>
  <c r="P87" i="16"/>
  <c r="P90" i="16" s="1"/>
  <c r="G79" i="13"/>
  <c r="G87" i="13"/>
  <c r="E87" i="6"/>
  <c r="E86" i="6"/>
  <c r="K87" i="21"/>
  <c r="K79" i="21"/>
  <c r="H86" i="6"/>
  <c r="H87" i="6"/>
  <c r="D86" i="21"/>
  <c r="D85" i="21"/>
  <c r="H87" i="8"/>
  <c r="H79" i="8"/>
  <c r="G86" i="17"/>
  <c r="G85" i="17"/>
  <c r="F79" i="21"/>
  <c r="F87" i="21"/>
  <c r="F85" i="7"/>
  <c r="F86" i="7"/>
  <c r="D85" i="10"/>
  <c r="D86" i="10"/>
  <c r="O79" i="13"/>
  <c r="O87" i="13"/>
  <c r="O90" i="13" s="1"/>
  <c r="F79" i="18"/>
  <c r="F87" i="18"/>
  <c r="F85" i="13"/>
  <c r="F86" i="13"/>
  <c r="K79" i="8"/>
  <c r="K87" i="8"/>
  <c r="D86" i="8"/>
  <c r="D85" i="8"/>
  <c r="M79" i="19"/>
  <c r="M87" i="19"/>
  <c r="M90" i="19" s="1"/>
  <c r="L79" i="8"/>
  <c r="L87" i="8"/>
  <c r="L90" i="8" s="1"/>
  <c r="P79" i="8"/>
  <c r="P87" i="8"/>
  <c r="P90" i="8" s="1"/>
  <c r="K85" i="15"/>
  <c r="K86" i="15"/>
  <c r="G79" i="14"/>
  <c r="G87" i="14"/>
  <c r="D87" i="13"/>
  <c r="D79" i="13"/>
  <c r="G79" i="19"/>
  <c r="G87" i="19"/>
  <c r="J79" i="16"/>
  <c r="J87" i="16"/>
  <c r="P87" i="15"/>
  <c r="P90" i="15" s="1"/>
  <c r="P79" i="15"/>
  <c r="J85" i="8"/>
  <c r="J86" i="8"/>
  <c r="O87" i="8"/>
  <c r="O90" i="8" s="1"/>
  <c r="O79" i="8"/>
  <c r="E85" i="13"/>
  <c r="E86" i="13"/>
  <c r="D85" i="16"/>
  <c r="D86" i="16"/>
  <c r="G86" i="9"/>
  <c r="G85" i="9"/>
  <c r="C86" i="12"/>
  <c r="C85" i="12"/>
  <c r="C85" i="16"/>
  <c r="C86" i="16"/>
  <c r="D79" i="18"/>
  <c r="D87" i="18"/>
  <c r="P87" i="14"/>
  <c r="P90" i="14" s="1"/>
  <c r="P79" i="14"/>
  <c r="R79" i="14"/>
  <c r="R87" i="14"/>
  <c r="R90" i="14" s="1"/>
  <c r="I86" i="16"/>
  <c r="I85" i="16"/>
  <c r="E80" i="6"/>
  <c r="E88" i="6"/>
  <c r="L79" i="10"/>
  <c r="L87" i="10"/>
  <c r="L90" i="10" s="1"/>
  <c r="D85" i="15"/>
  <c r="D86" i="15"/>
  <c r="L88" i="11"/>
  <c r="L91" i="11" s="1"/>
  <c r="L80" i="11"/>
  <c r="H80" i="6"/>
  <c r="H88" i="6"/>
  <c r="H86" i="8"/>
  <c r="H85" i="8"/>
  <c r="L79" i="16"/>
  <c r="L87" i="16"/>
  <c r="L90" i="16" s="1"/>
  <c r="G87" i="17"/>
  <c r="G79" i="17"/>
  <c r="N88" i="6"/>
  <c r="N91" i="6" s="1"/>
  <c r="N80" i="6"/>
  <c r="D86" i="13"/>
  <c r="D85" i="13"/>
  <c r="J79" i="13"/>
  <c r="J87" i="13"/>
  <c r="H86" i="12"/>
  <c r="H85" i="12"/>
  <c r="D86" i="9"/>
  <c r="D85" i="9"/>
  <c r="M87" i="7"/>
  <c r="M90" i="7" s="1"/>
  <c r="M79" i="7"/>
  <c r="O79" i="7"/>
  <c r="O87" i="7"/>
  <c r="O90" i="7" s="1"/>
  <c r="G87" i="9"/>
  <c r="G79" i="9"/>
  <c r="D87" i="6"/>
  <c r="D86" i="6"/>
  <c r="C87" i="12"/>
  <c r="C79" i="12"/>
  <c r="D85" i="18"/>
  <c r="D86" i="18"/>
  <c r="K87" i="13"/>
  <c r="K79" i="13"/>
  <c r="I79" i="16"/>
  <c r="I87" i="16"/>
  <c r="M80" i="11"/>
  <c r="M88" i="11"/>
  <c r="M91" i="11" s="1"/>
  <c r="F86" i="11"/>
  <c r="F87" i="11"/>
  <c r="I86" i="19"/>
  <c r="I85" i="19"/>
  <c r="G85" i="13"/>
  <c r="G86" i="13"/>
  <c r="I87" i="13"/>
  <c r="I79" i="13"/>
  <c r="G87" i="18"/>
  <c r="G79" i="18"/>
  <c r="G90" i="13" l="1"/>
  <c r="G89" i="13"/>
  <c r="D90" i="19"/>
  <c r="D89" i="19"/>
  <c r="F89" i="13"/>
  <c r="F90" i="13"/>
  <c r="K90" i="14"/>
  <c r="K89" i="14"/>
  <c r="J90" i="17"/>
  <c r="J89" i="17"/>
  <c r="I89" i="15"/>
  <c r="I90" i="15"/>
  <c r="D90" i="17"/>
  <c r="D89" i="17"/>
  <c r="F89" i="10"/>
  <c r="F90" i="10"/>
  <c r="G91" i="6"/>
  <c r="G90" i="6"/>
  <c r="G89" i="10"/>
  <c r="G90" i="10"/>
  <c r="H90" i="10"/>
  <c r="H89" i="10"/>
  <c r="I90" i="10"/>
  <c r="I89" i="10"/>
  <c r="I89" i="13"/>
  <c r="I90" i="13"/>
  <c r="K90" i="13"/>
  <c r="K89" i="13"/>
  <c r="G90" i="17"/>
  <c r="G89" i="17"/>
  <c r="J90" i="10"/>
  <c r="J89" i="10"/>
  <c r="K89" i="10"/>
  <c r="K90" i="10"/>
  <c r="D89" i="14"/>
  <c r="D90" i="14"/>
  <c r="F90" i="9"/>
  <c r="F89" i="9"/>
  <c r="I90" i="19"/>
  <c r="I89" i="19"/>
  <c r="E91" i="6"/>
  <c r="E90" i="6"/>
  <c r="F90" i="18"/>
  <c r="F89" i="18"/>
  <c r="F90" i="8"/>
  <c r="F89" i="8"/>
  <c r="G89" i="7"/>
  <c r="G90" i="7"/>
  <c r="E90" i="21"/>
  <c r="E89" i="21"/>
  <c r="I90" i="14"/>
  <c r="I89" i="14"/>
  <c r="F90" i="1"/>
  <c r="F89" i="1"/>
  <c r="F91" i="6"/>
  <c r="F90" i="6"/>
  <c r="J90" i="14"/>
  <c r="J89" i="14"/>
  <c r="J89" i="8"/>
  <c r="J90" i="8"/>
  <c r="H90" i="13"/>
  <c r="H89" i="13"/>
  <c r="H89" i="12"/>
  <c r="H90" i="12"/>
  <c r="H90" i="8"/>
  <c r="H89" i="8"/>
  <c r="E89" i="13"/>
  <c r="E90" i="13"/>
  <c r="G90" i="8"/>
  <c r="G89" i="8"/>
  <c r="E89" i="14"/>
  <c r="E90" i="14"/>
  <c r="J89" i="9"/>
  <c r="J90" i="9"/>
  <c r="E89" i="9"/>
  <c r="E90" i="9"/>
  <c r="I90" i="9"/>
  <c r="I89" i="9"/>
  <c r="G90" i="12"/>
  <c r="G89" i="12"/>
  <c r="D89" i="9"/>
  <c r="D90" i="9"/>
  <c r="J89" i="16"/>
  <c r="J90" i="16"/>
  <c r="I89" i="18"/>
  <c r="I90" i="18"/>
  <c r="K90" i="15"/>
  <c r="K89" i="15"/>
  <c r="C90" i="17"/>
  <c r="C89" i="17"/>
  <c r="J90" i="12"/>
  <c r="J89" i="12"/>
  <c r="I90" i="7"/>
  <c r="I89" i="7"/>
  <c r="C90" i="13"/>
  <c r="C89" i="13"/>
  <c r="H90" i="7"/>
  <c r="H89" i="7"/>
  <c r="J90" i="7"/>
  <c r="J89" i="7"/>
  <c r="K90" i="16"/>
  <c r="K89" i="16"/>
  <c r="C89" i="7"/>
  <c r="C90" i="7"/>
  <c r="I89" i="17"/>
  <c r="I90" i="17"/>
  <c r="E90" i="1"/>
  <c r="E89" i="1"/>
  <c r="F90" i="7"/>
  <c r="F89" i="7"/>
  <c r="J90" i="11"/>
  <c r="J91" i="11"/>
  <c r="D90" i="21"/>
  <c r="D89" i="21"/>
  <c r="C89" i="12"/>
  <c r="C90" i="12"/>
  <c r="J90" i="19"/>
  <c r="J89" i="19"/>
  <c r="C90" i="9"/>
  <c r="C89" i="9"/>
  <c r="H89" i="15"/>
  <c r="H90" i="15"/>
  <c r="J89" i="1"/>
  <c r="J90" i="1"/>
  <c r="D90" i="15"/>
  <c r="D89" i="15"/>
  <c r="C90" i="8"/>
  <c r="C89" i="8"/>
  <c r="J90" i="13"/>
  <c r="J89" i="13"/>
  <c r="H91" i="6"/>
  <c r="H90" i="6"/>
  <c r="G90" i="19"/>
  <c r="G89" i="19"/>
  <c r="C91" i="6"/>
  <c r="C90" i="6"/>
  <c r="E90" i="18"/>
  <c r="E89" i="18"/>
  <c r="G90" i="1"/>
  <c r="G89" i="1"/>
  <c r="F89" i="15"/>
  <c r="F90" i="15"/>
  <c r="E89" i="10"/>
  <c r="E90" i="10"/>
  <c r="I90" i="11"/>
  <c r="I91" i="11"/>
  <c r="I89" i="8"/>
  <c r="I90" i="8"/>
  <c r="E89" i="12"/>
  <c r="E90" i="12"/>
  <c r="G91" i="11"/>
  <c r="G90" i="11"/>
  <c r="I89" i="12"/>
  <c r="I90" i="12"/>
  <c r="H90" i="1"/>
  <c r="H89" i="1"/>
  <c r="J90" i="18"/>
  <c r="J89" i="18"/>
  <c r="D91" i="6"/>
  <c r="D90" i="6"/>
  <c r="J89" i="15"/>
  <c r="J90" i="15"/>
  <c r="I90" i="1"/>
  <c r="I89" i="1"/>
  <c r="F90" i="19"/>
  <c r="F89" i="19"/>
  <c r="E90" i="15"/>
  <c r="E89" i="15"/>
  <c r="K89" i="19"/>
  <c r="K90" i="19"/>
  <c r="G89" i="15"/>
  <c r="G90" i="15"/>
  <c r="J89" i="21"/>
  <c r="J90" i="21"/>
  <c r="H89" i="19"/>
  <c r="H90" i="19"/>
  <c r="K90" i="6"/>
  <c r="K91" i="6"/>
  <c r="H90" i="14"/>
  <c r="H89" i="14"/>
  <c r="H89" i="17"/>
  <c r="H90" i="17"/>
  <c r="F90" i="16"/>
  <c r="F89" i="16"/>
  <c r="D91" i="11"/>
  <c r="D90" i="11"/>
  <c r="H91" i="11"/>
  <c r="H90" i="11"/>
  <c r="F90" i="17"/>
  <c r="F89" i="17"/>
  <c r="E90" i="11"/>
  <c r="E91" i="11"/>
  <c r="F89" i="14"/>
  <c r="F90" i="14"/>
  <c r="C89" i="18"/>
  <c r="C90" i="18"/>
  <c r="H89" i="21"/>
  <c r="H90" i="21"/>
  <c r="D89" i="12"/>
  <c r="D90" i="12"/>
  <c r="E90" i="17"/>
  <c r="E89" i="17"/>
  <c r="H89" i="18"/>
  <c r="H90" i="18"/>
  <c r="C90" i="16"/>
  <c r="C89" i="16"/>
  <c r="K89" i="1"/>
  <c r="K90" i="1"/>
  <c r="D89" i="13"/>
  <c r="D90" i="13"/>
  <c r="K90" i="17"/>
  <c r="K89" i="17"/>
  <c r="C90" i="10"/>
  <c r="C89" i="10"/>
  <c r="I89" i="16"/>
  <c r="I90" i="16"/>
  <c r="D89" i="18"/>
  <c r="D90" i="18"/>
  <c r="G90" i="14"/>
  <c r="G89" i="14"/>
  <c r="K89" i="8"/>
  <c r="K90" i="8"/>
  <c r="F90" i="21"/>
  <c r="F89" i="21"/>
  <c r="D89" i="7"/>
  <c r="D90" i="7"/>
  <c r="D89" i="10"/>
  <c r="D90" i="10"/>
  <c r="F90" i="11"/>
  <c r="F91" i="11"/>
  <c r="K90" i="12"/>
  <c r="K89" i="12"/>
  <c r="C89" i="14"/>
  <c r="C90" i="14"/>
  <c r="G90" i="21"/>
  <c r="G89" i="21"/>
  <c r="E89" i="8"/>
  <c r="E90" i="8"/>
  <c r="K90" i="7"/>
  <c r="K89" i="7"/>
  <c r="F90" i="12"/>
  <c r="F89" i="12"/>
  <c r="E90" i="7"/>
  <c r="E89" i="7"/>
  <c r="I89" i="21"/>
  <c r="I90" i="21"/>
  <c r="C90" i="19"/>
  <c r="C89" i="19"/>
  <c r="C90" i="21"/>
  <c r="C89" i="21"/>
  <c r="E90" i="19"/>
  <c r="E89" i="19"/>
  <c r="D90" i="16"/>
  <c r="D89" i="16"/>
  <c r="G90" i="9"/>
  <c r="G89" i="9"/>
  <c r="K89" i="21"/>
  <c r="K90" i="21"/>
  <c r="C90" i="15"/>
  <c r="C89" i="15"/>
  <c r="K90" i="11"/>
  <c r="K91" i="11"/>
  <c r="K90" i="18"/>
  <c r="K89" i="18"/>
  <c r="G90" i="18"/>
  <c r="G89" i="18"/>
  <c r="D89" i="8"/>
  <c r="D90" i="8"/>
  <c r="E90" i="16"/>
  <c r="E89" i="16"/>
  <c r="K89" i="9"/>
  <c r="K90" i="9"/>
  <c r="H90" i="9"/>
  <c r="H89" i="9"/>
  <c r="H89" i="16"/>
  <c r="H90" i="16"/>
  <c r="G90" i="16"/>
  <c r="G89" i="16"/>
  <c r="C91" i="11"/>
  <c r="C90" i="11"/>
</calcChain>
</file>

<file path=xl/sharedStrings.xml><?xml version="1.0" encoding="utf-8"?>
<sst xmlns="http://schemas.openxmlformats.org/spreadsheetml/2006/main" count="1723" uniqueCount="174">
  <si>
    <t>8. Rec. normativa por tributos cedidos tradicionales y tasas afectas</t>
  </si>
  <si>
    <t>9. Otros agregados de interés</t>
  </si>
  <si>
    <t>Financiación Efectiva a competencias homogéneas</t>
  </si>
  <si>
    <t>VALENCIA</t>
  </si>
  <si>
    <t>ARAGON</t>
  </si>
  <si>
    <t>ANDALUCÍA</t>
  </si>
  <si>
    <t xml:space="preserve">   1.1.2. Impuesto sobre el Patrimonio (rec. Real)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</si>
  <si>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</si>
  <si>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</si>
  <si>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</si>
  <si>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</si>
  <si>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</si>
  <si>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</si>
  <si>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 1.1.4. I. Sobre Transm. Patrim. y Act. Jur. Doc. (rec. homogénea) </t>
  </si>
  <si>
    <t xml:space="preserve">      criterios del sistema 2009</t>
  </si>
  <si>
    <t xml:space="preserve"> = 5. Financiación por caja a competencias homogéneas</t>
  </si>
  <si>
    <t xml:space="preserve">  Madrid</t>
  </si>
  <si>
    <t>1.2. Ingresos por otros tributos cedidos con capacidad normativa</t>
  </si>
  <si>
    <t xml:space="preserve">   1.2.3. Imp. sobre la venta minorista de hidrocarb. (sin ej. cap. norm)</t>
  </si>
  <si>
    <t>2. Ingresos por tributos cedidos sin capacidad normativa</t>
  </si>
  <si>
    <t xml:space="preserve">  2.1. IVA</t>
  </si>
  <si>
    <t>GALICIA</t>
  </si>
  <si>
    <t xml:space="preserve">   1.1.2. Impuesto sobre el Patrimonio (recaudación real)</t>
  </si>
  <si>
    <t xml:space="preserve">   3.2. Garantía sanitaria</t>
  </si>
  <si>
    <t xml:space="preserve">  2.2. Impuestos Especiales de Fabricación</t>
  </si>
  <si>
    <t>11. Entregas a cuenta</t>
  </si>
  <si>
    <t>11.1.  Tarifa autonómica del IRPF</t>
  </si>
  <si>
    <t>11.2. Participación en el IVA</t>
  </si>
  <si>
    <t>11.3. Participación en Impuestos Especiales (incluyendo electricidad)</t>
  </si>
  <si>
    <t>11.4. Fondo de Suficiencia</t>
  </si>
  <si>
    <t>11.5. Transferencia de Garantía</t>
  </si>
  <si>
    <t>12. Previsión de la liquidación</t>
  </si>
  <si>
    <t>12.1. Por impuestos cedidos</t>
  </si>
  <si>
    <t>12.2. Por transferencia de garantía</t>
  </si>
  <si>
    <t>12.3. Por Fondo de Suficiencia</t>
  </si>
  <si>
    <t>12.4. Por Fondos de Convergencia</t>
  </si>
  <si>
    <t>ASTURIAS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</si>
  <si>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</si>
  <si>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</si>
  <si>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</si>
  <si>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</si>
  <si>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</si>
  <si>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</si>
  <si>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 6.1. Fdo. Suf. Para competencias singulares</t>
  </si>
  <si>
    <t xml:space="preserve">   1.1.5. Tasas sobre el juego (recaudación homogénea)</t>
  </si>
  <si>
    <t xml:space="preserve">   7.5. Tasas sobre el juego</t>
  </si>
  <si>
    <t>sist antiguo</t>
  </si>
  <si>
    <t>sist nuevo</t>
  </si>
  <si>
    <t>7. Recaudación real con uso de la capacidad normativa</t>
  </si>
  <si>
    <t xml:space="preserve">   7.1. IRPF</t>
  </si>
  <si>
    <t xml:space="preserve">   7.2. Sucesiones y donaciones</t>
  </si>
  <si>
    <t xml:space="preserve">   7.3. ITP y AJD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</si>
  <si>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</si>
  <si>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</si>
  <si>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</si>
  <si>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Cat</t>
  </si>
  <si>
    <t>sist 2001</t>
  </si>
  <si>
    <t xml:space="preserve">   6.2. = - 3.9, ajuste a 6.1 por valoración políticas lingüísticas</t>
  </si>
  <si>
    <t xml:space="preserve">   9.4. Población ajustada (criterios del sistema 2001)</t>
  </si>
  <si>
    <t xml:space="preserve">   9.5. Población ajustada (criterios del sistema 2009)</t>
  </si>
  <si>
    <t>10. Algunos ratios de interés</t>
  </si>
  <si>
    <t xml:space="preserve">   7.4. IVMDH</t>
  </si>
  <si>
    <t xml:space="preserve">   1.2.2. Imp. de matriculación (sin ej. cap. normativa)</t>
  </si>
  <si>
    <t xml:space="preserve">   7.6  Impuesto de matriculación</t>
  </si>
  <si>
    <t xml:space="preserve">   1.1.4. I. sobre Transm. Patrim. y Act. Jur. Doc. (rec. homogénea) </t>
  </si>
  <si>
    <t>millones de euros</t>
  </si>
  <si>
    <t xml:space="preserve">  10.1. Financiación efectiva a comp. homog./PIB</t>
  </si>
  <si>
    <t xml:space="preserve">   1.1.3. Impuesto sobre Sucesiones y Donaciones (rec. homogénea)</t>
  </si>
  <si>
    <t>12.5. Compensación pagos Impuesto sobre Patrimonio</t>
  </si>
  <si>
    <t xml:space="preserve">  10.4. Financiación efectiva a comp. homog. por hab. ajustado, pr corr</t>
  </si>
  <si>
    <t xml:space="preserve">      criterios del sistema 2001</t>
  </si>
  <si>
    <t>CANTABRIA</t>
  </si>
  <si>
    <t>RIOJA</t>
  </si>
  <si>
    <t>CASTILLA LA MANCHA</t>
  </si>
  <si>
    <t>CANARIAS</t>
  </si>
  <si>
    <t>EXTREMADURA</t>
  </si>
  <si>
    <t>BALEARES</t>
  </si>
  <si>
    <t xml:space="preserve">  Baleares</t>
  </si>
  <si>
    <t>desv estandar</t>
  </si>
  <si>
    <t>CATALUÑA</t>
  </si>
  <si>
    <t xml:space="preserve">   3.3. Dotación adicional sanidad II Conf. de Presidentes</t>
  </si>
  <si>
    <t>Ga</t>
  </si>
  <si>
    <t>An</t>
  </si>
  <si>
    <t>As</t>
  </si>
  <si>
    <t>Cnt</t>
  </si>
  <si>
    <t>Ri</t>
  </si>
  <si>
    <t>Mu</t>
  </si>
  <si>
    <t>Va</t>
  </si>
  <si>
    <t>Ar</t>
  </si>
  <si>
    <t>C-M</t>
  </si>
  <si>
    <t>Cana</t>
  </si>
  <si>
    <t>Ex</t>
  </si>
  <si>
    <t>Ba</t>
  </si>
  <si>
    <t>Ma</t>
  </si>
  <si>
    <t>CyL</t>
  </si>
  <si>
    <t xml:space="preserve"> + ajuste a caja de la compensación por la supresión del IGTE</t>
  </si>
  <si>
    <t>1.1. Ingresos homog. por tributos cedidos tradicionales</t>
  </si>
  <si>
    <t xml:space="preserve"> - saldo de la liquidación del ejercicio corresp. a comps. homog.</t>
  </si>
  <si>
    <t xml:space="preserve"> + ingresos por liquidaciones pasadas percibidos durante el ejercicio a comps. homog.</t>
  </si>
  <si>
    <t xml:space="preserve">   9.2. Deflactor del PIB nacional</t>
  </si>
  <si>
    <t xml:space="preserve">  2.3. Impuesto sobre el consumo de electricidad</t>
  </si>
  <si>
    <t>3. Transferencias del Estado a competencias homogéneas</t>
  </si>
  <si>
    <t xml:space="preserve">   3.1. Fdo. de Suficiencia a competencias homogéneas</t>
  </si>
  <si>
    <t>sist 2009</t>
  </si>
  <si>
    <t>MADRID</t>
  </si>
  <si>
    <t>CASTILLA Y LEÓN</t>
  </si>
  <si>
    <t>TOTAL CCAARC</t>
  </si>
  <si>
    <t xml:space="preserve">   9.3. Población (padrón a 1 de enero)</t>
  </si>
  <si>
    <t xml:space="preserve">  1. Ingresos homog. por tributos cedidos con capacidad normativa</t>
  </si>
  <si>
    <t>4. Total = financiación efectiva a competencias homogéneas</t>
  </si>
  <si>
    <t xml:space="preserve">  10.2. Financiación por caja a comp. homog/ PIB</t>
  </si>
  <si>
    <t>MURCiA</t>
  </si>
  <si>
    <t>Índices de financiación definitiva efectiva a competencias homogéneas por habitante ajustado</t>
  </si>
  <si>
    <t>11.1. Tarifa autonómica del IRPF</t>
  </si>
  <si>
    <t xml:space="preserve">   1.2.2. Imp. de matriculación</t>
  </si>
  <si>
    <t xml:space="preserve">  Cast. y León</t>
  </si>
  <si>
    <t>total</t>
  </si>
  <si>
    <t xml:space="preserve">   9.1. PIB a precios corrientes</t>
  </si>
  <si>
    <t>6. Recursos para competencias singulares</t>
  </si>
  <si>
    <t xml:space="preserve">   1.2.1. IRPF (sin ejercicio capacidad normativa)</t>
  </si>
  <si>
    <t xml:space="preserve">   6.3. Transferencias por coste servicios traspasados</t>
  </si>
  <si>
    <t xml:space="preserve">   6.4. Transferencias del ISM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</si>
  <si>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</si>
  <si>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</si>
  <si>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</si>
  <si>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1.1.2. Impuesto sobre el Patrimonio (recaudación real, hasta 2008)</t>
  </si>
  <si>
    <t>13. Tributos propios de las CCAA y Patrimonio</t>
  </si>
  <si>
    <t>13.1. Impuesto sobre Patrimonio, recaudación real (de 2012 en adelante)</t>
  </si>
  <si>
    <t>13.2. Tributos propios de las comunidades autónomas</t>
  </si>
  <si>
    <t>a. Con población ajustada calculada con los criterios de reparto del sistema 2001</t>
  </si>
  <si>
    <t>b. Con población ajustada calculada con los criterios de reparto del sistema 2009</t>
  </si>
  <si>
    <t xml:space="preserve">   7.7. Tramo autonómico del Impuesto Especial sobre Hidrocarburos</t>
  </si>
  <si>
    <t xml:space="preserve">   1.1.1. Tasas afectas a los servicios traspasados (rec. homogéna)</t>
  </si>
  <si>
    <t xml:space="preserve">   1.1.1. Tasas afectas a los servicios traspasados (rec. homogénea)</t>
  </si>
  <si>
    <t xml:space="preserve">   7.8. Tasas afectas</t>
  </si>
  <si>
    <t xml:space="preserve">   1.2.4. Impuesto sobre Actividades de Juego</t>
  </si>
  <si>
    <t xml:space="preserve">   1.1.6. REF Canarias, recaudación normativa</t>
  </si>
  <si>
    <t xml:space="preserve">   7.9. REF Canarias, recaudación líquida real (con %s reparto ccll de 2009)</t>
  </si>
  <si>
    <t xml:space="preserve">   7.10. Impuesto canario sobre las labores de tabaco</t>
  </si>
  <si>
    <t>Canarias, de 2009 en adelante se utiliza la recaudación normativa del REF</t>
  </si>
  <si>
    <t>Canarias, de 2009 en adelante se utiliza la recaudación real del REF, incluyendo el impuesto sobre las labores de tabaco</t>
  </si>
  <si>
    <t>c. Con población ajustada calculada con los criterios de reparto del sistema 2009</t>
  </si>
  <si>
    <t>nota: las magnitudes a precios de 2010 se calculan con el deflactor del PIB nacional</t>
  </si>
  <si>
    <t xml:space="preserve"> </t>
  </si>
  <si>
    <t xml:space="preserve">      financiación por habitante ajustado a precios corrientes</t>
  </si>
  <si>
    <t xml:space="preserve">  2.4. Impuesto sobre los depósitos en entidades de crédito</t>
  </si>
  <si>
    <t xml:space="preserve">    + subvenciones implícitas en mecas. adicionales de financ. y aplazamientos</t>
  </si>
  <si>
    <t>4b. Financiación efectiva + subvenciones intereses</t>
  </si>
  <si>
    <t>4. financiación efectiva a competencias homogéneas</t>
  </si>
  <si>
    <t>Incluyendo subvenciones implícitas en mecanismos de liquidez y aplazamiento liquidaciones 2008 y 2009</t>
  </si>
  <si>
    <t>d. Con población ajustada calculada con los criterios de reparto del sistema 2009</t>
  </si>
  <si>
    <t>no se incluyen las subvenciones implìcitas a intereses</t>
  </si>
  <si>
    <t>comienzan las subvenciones</t>
  </si>
  <si>
    <t>saldos pendientes de devolver  a mitad de año</t>
  </si>
  <si>
    <t xml:space="preserve">   total</t>
  </si>
  <si>
    <t>Aplazamientos de las liquidaciones de 2008 y 2009</t>
  </si>
  <si>
    <t>coste para el Estado de los aplazamientos</t>
  </si>
  <si>
    <t>Mecanismos adicionales de financiación</t>
  </si>
  <si>
    <t>saldo pendiente de devolver a fin de año</t>
  </si>
  <si>
    <t>coste neto para el Estado en intereses</t>
  </si>
  <si>
    <t xml:space="preserve">   9.3. PIB a precios constantes de 2015 (con deflactor nacional)</t>
  </si>
  <si>
    <t xml:space="preserve">  10.3. Financiación efectiva a comp. homogéneas a precios de 2015</t>
  </si>
  <si>
    <t xml:space="preserve">  10.5. Fin. ef. Por hab. aj. a comp. homog, a precios ctes. ¡de 2015</t>
  </si>
  <si>
    <t xml:space="preserve">  10.6. Financiación por caja total a comp. homog. A precios de 2015</t>
  </si>
  <si>
    <t xml:space="preserve">  10.7. Fin. Por caja por hab aj a comp homog a precios ctes de 2015</t>
  </si>
  <si>
    <t>nota: las magnitudes a precios constantes se calculan con el deflactor del PIB "nacional"</t>
  </si>
  <si>
    <t>millones de euros corrientes</t>
  </si>
  <si>
    <t>Población padrón</t>
  </si>
  <si>
    <t>reg</t>
  </si>
  <si>
    <t>2009 new</t>
  </si>
  <si>
    <t>Población ajustada con criterio del sistema 2001</t>
  </si>
  <si>
    <t>Población ajustada con criterio del sistema 2009</t>
  </si>
  <si>
    <t xml:space="preserve">  10.5. Fin. ef. Por hab. aj. a comp. homog, a precios ctes. de 2015</t>
  </si>
  <si>
    <t>dif 19 - 02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</si>
</sst>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00"/>
    <numFmt numFmtId="167" formatCode="0.0000"/>
    <numFmt numFmtId="168" formatCode="0.0"/>
  </numFmts>
  <fonts count="13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Times New Roman"/>
      <family val="1"/>
    </font>
    <font>
      <sz val="10"/>
      <name val="Palatino"/>
      <family val="1"/>
    </font>
    <font>
      <sz val="11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0"/>
      <name val="Verdana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3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0" fillId="0" borderId="0" xfId="0" applyFill="1"/>
    <xf numFmtId="0" fontId="3" fillId="0" borderId="0" xfId="0" applyFont="1" applyFill="1"/>
    <xf numFmtId="3" fontId="0" fillId="0" borderId="0" xfId="0" applyNumberFormat="1" applyFill="1"/>
    <xf numFmtId="4" fontId="0" fillId="0" borderId="0" xfId="0" applyNumberForma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0" fillId="0" borderId="0" xfId="0" applyNumberFormat="1"/>
    <xf numFmtId="3" fontId="3" fillId="0" borderId="0" xfId="0" applyNumberFormat="1" applyFont="1" applyFill="1"/>
    <xf numFmtId="165" fontId="7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8" fillId="0" borderId="0" xfId="0" applyNumberFormat="1" applyFont="1" applyAlignment="1">
      <alignment vertical="center"/>
    </xf>
    <xf numFmtId="165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0" fillId="0" borderId="0" xfId="0" applyNumberFormat="1" applyFill="1" applyAlignment="1">
      <alignment horizontal="right"/>
    </xf>
    <xf numFmtId="3" fontId="0" fillId="0" borderId="1" xfId="0" applyNumberFormat="1" applyFont="1" applyBorder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right"/>
    </xf>
    <xf numFmtId="0" fontId="1" fillId="0" borderId="0" xfId="0" applyFont="1" applyFill="1"/>
    <xf numFmtId="3" fontId="1" fillId="0" borderId="0" xfId="0" applyNumberFormat="1" applyFont="1" applyFill="1"/>
    <xf numFmtId="3" fontId="2" fillId="0" borderId="0" xfId="0" applyNumberFormat="1" applyFont="1" applyAlignment="1">
      <alignment horizontal="right"/>
    </xf>
    <xf numFmtId="167" fontId="0" fillId="0" borderId="0" xfId="0" applyNumberFormat="1"/>
    <xf numFmtId="3" fontId="11" fillId="0" borderId="0" xfId="0" applyNumberFormat="1" applyFont="1"/>
    <xf numFmtId="167" fontId="0" fillId="0" borderId="0" xfId="0" applyNumberFormat="1" applyFont="1"/>
    <xf numFmtId="0" fontId="1" fillId="2" borderId="0" xfId="0" applyFont="1" applyFill="1"/>
    <xf numFmtId="3" fontId="0" fillId="0" borderId="1" xfId="0" applyNumberFormat="1" applyBorder="1" applyAlignment="1">
      <alignment horizontal="right"/>
    </xf>
    <xf numFmtId="0" fontId="0" fillId="2" borderId="0" xfId="0" applyFill="1"/>
    <xf numFmtId="165" fontId="0" fillId="0" borderId="0" xfId="0" applyNumberFormat="1" applyAlignment="1">
      <alignment horizontal="right"/>
    </xf>
    <xf numFmtId="167" fontId="12" fillId="0" borderId="0" xfId="0" applyNumberFormat="1" applyFont="1"/>
    <xf numFmtId="168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V101"/>
  <sheetViews>
    <sheetView topLeftCell="A47" zoomScale="150" zoomScaleNormal="150" zoomScalePageLayoutView="150" workbookViewId="0">
      <pane xSplit="15520" topLeftCell="S1" activePane="topRight"/>
      <selection activeCell="D97" sqref="D97"/>
      <selection pane="topRight" activeCell="U59" sqref="U59:U73"/>
    </sheetView>
  </sheetViews>
  <sheetFormatPr baseColWidth="10" defaultRowHeight="13" x14ac:dyDescent="0.15"/>
  <cols>
    <col min="1" max="1" width="5.83203125" customWidth="1"/>
  </cols>
  <sheetData>
    <row r="4" spans="2:12" x14ac:dyDescent="0.15">
      <c r="B4" s="7" t="s">
        <v>112</v>
      </c>
    </row>
    <row r="7" spans="2:12" x14ac:dyDescent="0.15">
      <c r="B7" s="7" t="s">
        <v>129</v>
      </c>
    </row>
    <row r="8" spans="2:12" x14ac:dyDescent="0.15">
      <c r="J8" s="2" t="s">
        <v>46</v>
      </c>
      <c r="K8" s="2" t="s">
        <v>47</v>
      </c>
      <c r="L8" s="2"/>
    </row>
    <row r="9" spans="2:12" x14ac:dyDescent="0.15"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/>
    </row>
    <row r="10" spans="2:12" x14ac:dyDescent="0.15">
      <c r="B10" s="1" t="s">
        <v>7</v>
      </c>
      <c r="C10" s="11">
        <v>100.59351038153601</v>
      </c>
      <c r="D10" s="11">
        <v>100.30435009732663</v>
      </c>
      <c r="E10" s="11">
        <v>101.67010824903649</v>
      </c>
      <c r="F10" s="11">
        <v>100.98735591211428</v>
      </c>
      <c r="G10" s="11">
        <v>100.79779375829409</v>
      </c>
      <c r="H10" s="11">
        <v>98.388831867781093</v>
      </c>
      <c r="I10" s="11">
        <v>100.22756390587456</v>
      </c>
      <c r="J10" s="11">
        <v>103.77700855050749</v>
      </c>
      <c r="K10" s="11">
        <v>106.36661588197811</v>
      </c>
      <c r="L10" s="11"/>
    </row>
    <row r="11" spans="2:12" x14ac:dyDescent="0.15">
      <c r="B11" s="1" t="s">
        <v>8</v>
      </c>
      <c r="C11" s="11">
        <v>99.670018187961801</v>
      </c>
      <c r="D11" s="11">
        <v>99.140444988037459</v>
      </c>
      <c r="E11" s="11">
        <v>97.468176446968187</v>
      </c>
      <c r="F11" s="11">
        <v>98.33357684162435</v>
      </c>
      <c r="G11" s="11">
        <v>97.723829460238036</v>
      </c>
      <c r="H11" s="11">
        <v>100.51971826677379</v>
      </c>
      <c r="I11" s="11">
        <v>103.27120821410145</v>
      </c>
      <c r="J11" s="11">
        <v>100.36805693312357</v>
      </c>
      <c r="K11" s="11">
        <v>98.236011705057635</v>
      </c>
      <c r="L11" s="11"/>
    </row>
    <row r="12" spans="2:12" x14ac:dyDescent="0.15">
      <c r="B12" s="1" t="s">
        <v>9</v>
      </c>
      <c r="C12" s="11">
        <v>101.77677280588564</v>
      </c>
      <c r="D12" s="11">
        <v>103.26750802051478</v>
      </c>
      <c r="E12" s="11">
        <v>103.56875024861799</v>
      </c>
      <c r="F12" s="11">
        <v>102.2952146075075</v>
      </c>
      <c r="G12" s="11">
        <v>103.30000789874629</v>
      </c>
      <c r="H12" s="11">
        <v>103.78195858977401</v>
      </c>
      <c r="I12" s="11">
        <v>101.15897393884981</v>
      </c>
      <c r="J12" s="11">
        <v>96.560599278778</v>
      </c>
      <c r="K12" s="11">
        <v>93.164161596371301</v>
      </c>
      <c r="L12" s="11"/>
    </row>
    <row r="13" spans="2:12" x14ac:dyDescent="0.15">
      <c r="B13" s="1" t="s">
        <v>10</v>
      </c>
      <c r="C13" s="11">
        <v>99.012293727043769</v>
      </c>
      <c r="D13" s="11">
        <v>99.553634236316043</v>
      </c>
      <c r="E13" s="11">
        <v>97.606810260904666</v>
      </c>
      <c r="F13" s="11">
        <v>96.196254797209207</v>
      </c>
      <c r="G13" s="11">
        <v>96.268809053952438</v>
      </c>
      <c r="H13" s="11">
        <v>99.72245590942542</v>
      </c>
      <c r="I13" s="11">
        <v>103.14022454030344</v>
      </c>
      <c r="J13" s="11">
        <v>101.82091407100154</v>
      </c>
      <c r="K13" s="11">
        <v>97.632158129093995</v>
      </c>
      <c r="L13" s="11"/>
    </row>
    <row r="14" spans="2:12" x14ac:dyDescent="0.15">
      <c r="B14" s="1" t="s">
        <v>11</v>
      </c>
      <c r="C14" s="11">
        <v>110.41217947931325</v>
      </c>
      <c r="D14" s="11">
        <v>111.42373920366352</v>
      </c>
      <c r="E14" s="11">
        <v>111.10327557272745</v>
      </c>
      <c r="F14" s="11">
        <v>114.8218329025234</v>
      </c>
      <c r="G14" s="11">
        <v>111.8732345993225</v>
      </c>
      <c r="H14" s="11">
        <v>113.52730082895719</v>
      </c>
      <c r="I14" s="11">
        <v>113.15723514463598</v>
      </c>
      <c r="J14" s="11">
        <v>118.54167641403366</v>
      </c>
      <c r="K14" s="11">
        <v>112.2287725883056</v>
      </c>
      <c r="L14" s="11"/>
    </row>
    <row r="15" spans="2:12" x14ac:dyDescent="0.15">
      <c r="B15" s="1" t="s">
        <v>12</v>
      </c>
      <c r="C15" s="11">
        <v>106.99894029471602</v>
      </c>
      <c r="D15" s="11">
        <v>105.29186456219325</v>
      </c>
      <c r="E15" s="11">
        <v>106.68525082574111</v>
      </c>
      <c r="F15" s="11">
        <v>105.17822647034453</v>
      </c>
      <c r="G15" s="11">
        <v>105.80900656255845</v>
      </c>
      <c r="H15" s="11">
        <v>106.80778317897156</v>
      </c>
      <c r="I15" s="11">
        <v>108.41307278958735</v>
      </c>
      <c r="J15" s="11">
        <v>105.56141230993092</v>
      </c>
      <c r="K15" s="11">
        <v>101.01198722275484</v>
      </c>
      <c r="L15" s="11"/>
    </row>
    <row r="16" spans="2:12" x14ac:dyDescent="0.15">
      <c r="B16" s="1" t="s">
        <v>37</v>
      </c>
      <c r="C16" s="11">
        <v>95.612564779142673</v>
      </c>
      <c r="D16" s="11">
        <v>95.724378170409082</v>
      </c>
      <c r="E16" s="11">
        <v>96.544373740732112</v>
      </c>
      <c r="F16" s="11">
        <v>100.10018712236061</v>
      </c>
      <c r="G16" s="11">
        <v>99.60426395169695</v>
      </c>
      <c r="H16" s="11">
        <v>99.960160278425533</v>
      </c>
      <c r="I16" s="11">
        <v>96.471037270303952</v>
      </c>
      <c r="J16" s="11">
        <v>93.879062108777802</v>
      </c>
      <c r="K16" s="11">
        <v>96.916178279132907</v>
      </c>
      <c r="L16" s="11"/>
    </row>
    <row r="17" spans="2:22" x14ac:dyDescent="0.15">
      <c r="B17" s="1" t="s">
        <v>38</v>
      </c>
      <c r="C17" s="11">
        <v>94.458911538190478</v>
      </c>
      <c r="D17" s="11">
        <v>94.295084161684102</v>
      </c>
      <c r="E17" s="11">
        <v>95.326923435159273</v>
      </c>
      <c r="F17" s="11">
        <v>95.753461525171645</v>
      </c>
      <c r="G17" s="11">
        <v>94.717793896964835</v>
      </c>
      <c r="H17" s="11">
        <v>92.771186866102624</v>
      </c>
      <c r="I17" s="11">
        <v>88.800675689509575</v>
      </c>
      <c r="J17" s="11">
        <v>88.402317428925542</v>
      </c>
      <c r="K17" s="11">
        <v>93.116427197247774</v>
      </c>
      <c r="L17" s="11"/>
    </row>
    <row r="18" spans="2:22" x14ac:dyDescent="0.15">
      <c r="B18" s="1" t="s">
        <v>39</v>
      </c>
      <c r="C18" s="11">
        <v>102.13843637594736</v>
      </c>
      <c r="D18" s="11">
        <v>102.90470271132065</v>
      </c>
      <c r="E18" s="11">
        <v>101.01986277477897</v>
      </c>
      <c r="F18" s="11">
        <v>102.36149335379822</v>
      </c>
      <c r="G18" s="11">
        <v>103.08396697428483</v>
      </c>
      <c r="H18" s="11">
        <v>102.86036639403206</v>
      </c>
      <c r="I18" s="11">
        <v>105.46932337241419</v>
      </c>
      <c r="J18" s="11">
        <v>106.7952852741644</v>
      </c>
      <c r="K18" s="11">
        <v>102.04160435780943</v>
      </c>
      <c r="L18" s="11"/>
    </row>
    <row r="19" spans="2:22" x14ac:dyDescent="0.15">
      <c r="B19" s="1" t="s">
        <v>40</v>
      </c>
      <c r="C19" s="11">
        <v>97.300757005686151</v>
      </c>
      <c r="D19" s="11">
        <v>97.341065960443771</v>
      </c>
      <c r="E19" s="11">
        <v>96.689284504912322</v>
      </c>
      <c r="F19" s="11">
        <v>99.115513831438889</v>
      </c>
      <c r="G19" s="11">
        <v>99.614231946563791</v>
      </c>
      <c r="H19" s="11">
        <v>100.85944714602962</v>
      </c>
      <c r="I19" s="11">
        <v>100.36429958648506</v>
      </c>
      <c r="J19" s="11">
        <v>97.865008754717181</v>
      </c>
      <c r="K19" s="11">
        <v>95.415059184539714</v>
      </c>
      <c r="L19" s="11"/>
    </row>
    <row r="20" spans="2:22" x14ac:dyDescent="0.15">
      <c r="B20" s="1" t="s">
        <v>41</v>
      </c>
      <c r="C20" s="11">
        <v>103.83853321681603</v>
      </c>
      <c r="D20" s="11">
        <v>102.22034610245355</v>
      </c>
      <c r="E20" s="11">
        <v>101.18535949026437</v>
      </c>
      <c r="F20" s="11">
        <v>98.494671810494367</v>
      </c>
      <c r="G20" s="11">
        <v>97.406132485735952</v>
      </c>
      <c r="H20" s="11">
        <v>98.029705119412853</v>
      </c>
      <c r="I20" s="11">
        <v>95.566864866209656</v>
      </c>
      <c r="J20" s="11">
        <v>90.922998175980283</v>
      </c>
      <c r="K20" s="11">
        <v>89.898806867641582</v>
      </c>
      <c r="L20" s="11"/>
    </row>
    <row r="21" spans="2:22" x14ac:dyDescent="0.15">
      <c r="B21" s="1" t="s">
        <v>42</v>
      </c>
      <c r="C21" s="11">
        <v>106.88657764349057</v>
      </c>
      <c r="D21" s="11">
        <v>108.50778090600316</v>
      </c>
      <c r="E21" s="11">
        <v>105.65359095208235</v>
      </c>
      <c r="F21" s="11">
        <v>105.50566779693585</v>
      </c>
      <c r="G21" s="11">
        <v>105.31831355747477</v>
      </c>
      <c r="H21" s="11">
        <v>108.54375805203264</v>
      </c>
      <c r="I21" s="11">
        <v>109.79261533554954</v>
      </c>
      <c r="J21" s="11">
        <v>104.49519579214086</v>
      </c>
      <c r="K21" s="11">
        <v>100.55027512235125</v>
      </c>
      <c r="L21" s="11"/>
    </row>
    <row r="22" spans="2:22" x14ac:dyDescent="0.15">
      <c r="B22" s="1" t="s">
        <v>77</v>
      </c>
      <c r="C22" s="11">
        <v>90.699533955894282</v>
      </c>
      <c r="D22" s="11">
        <v>87.926603953804346</v>
      </c>
      <c r="E22" s="11">
        <v>88.815146810900146</v>
      </c>
      <c r="F22" s="11">
        <v>92.193450968939729</v>
      </c>
      <c r="G22" s="11">
        <v>93.033728676197398</v>
      </c>
      <c r="H22" s="11">
        <v>90.807575650836085</v>
      </c>
      <c r="I22" s="11">
        <v>86.499304296193642</v>
      </c>
      <c r="J22" s="11">
        <v>86.181698812639326</v>
      </c>
      <c r="K22" s="11">
        <v>100.06343088946213</v>
      </c>
      <c r="L22" s="11"/>
    </row>
    <row r="23" spans="2:22" x14ac:dyDescent="0.15">
      <c r="B23" s="1" t="s">
        <v>16</v>
      </c>
      <c r="C23" s="11">
        <v>98.386701536201201</v>
      </c>
      <c r="D23" s="11">
        <v>97.991120168196105</v>
      </c>
      <c r="E23" s="11">
        <v>97.939205333173874</v>
      </c>
      <c r="F23" s="11">
        <v>98.222293145986924</v>
      </c>
      <c r="G23" s="11">
        <v>99.004682397967031</v>
      </c>
      <c r="H23" s="11">
        <v>98.392950367490315</v>
      </c>
      <c r="I23" s="11">
        <v>101.73514400608087</v>
      </c>
      <c r="J23" s="11">
        <v>109.77272527133037</v>
      </c>
      <c r="K23" s="11">
        <v>111.76603826412089</v>
      </c>
      <c r="L23" s="11"/>
    </row>
    <row r="24" spans="2:22" x14ac:dyDescent="0.15">
      <c r="B24" s="1" t="s">
        <v>115</v>
      </c>
      <c r="C24" s="11">
        <v>103.79193443367085</v>
      </c>
      <c r="D24" s="11">
        <v>103.17609783496921</v>
      </c>
      <c r="E24" s="11">
        <v>102.74662571648277</v>
      </c>
      <c r="F24" s="11">
        <v>102.56196244965624</v>
      </c>
      <c r="G24" s="11">
        <v>101.74556898844219</v>
      </c>
      <c r="H24" s="11">
        <v>104.31851869048793</v>
      </c>
      <c r="I24" s="11">
        <v>106.59835900484502</v>
      </c>
      <c r="J24" s="11">
        <v>105.5666379537811</v>
      </c>
      <c r="K24" s="11">
        <v>101.71577745279467</v>
      </c>
      <c r="L24" s="11"/>
    </row>
    <row r="25" spans="2:22" x14ac:dyDescent="0.15">
      <c r="B25" s="1" t="s">
        <v>116</v>
      </c>
      <c r="C25" s="11">
        <v>100</v>
      </c>
      <c r="D25" s="11">
        <v>99.999999999999986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/>
    </row>
    <row r="27" spans="2:22" x14ac:dyDescent="0.15">
      <c r="C27" s="11"/>
      <c r="D27" s="11"/>
      <c r="E27" s="11"/>
      <c r="F27" s="11"/>
      <c r="G27" s="11"/>
      <c r="H27" s="11"/>
      <c r="I27" s="11"/>
      <c r="J27" s="11"/>
      <c r="K27" s="11"/>
    </row>
    <row r="29" spans="2:22" x14ac:dyDescent="0.15">
      <c r="B29" s="7" t="s">
        <v>130</v>
      </c>
    </row>
    <row r="30" spans="2:22" x14ac:dyDescent="0.15">
      <c r="B30" s="7" t="s">
        <v>139</v>
      </c>
    </row>
    <row r="31" spans="2:22" x14ac:dyDescent="0.15">
      <c r="J31" s="2" t="s">
        <v>46</v>
      </c>
      <c r="K31" s="2" t="s">
        <v>47</v>
      </c>
      <c r="L31" s="2"/>
    </row>
    <row r="32" spans="2:22" x14ac:dyDescent="0.15">
      <c r="C32" s="2">
        <v>2002</v>
      </c>
      <c r="D32" s="2">
        <v>2003</v>
      </c>
      <c r="E32" s="2">
        <v>2004</v>
      </c>
      <c r="F32" s="2">
        <v>2005</v>
      </c>
      <c r="G32" s="2">
        <v>2006</v>
      </c>
      <c r="H32" s="2">
        <v>2007</v>
      </c>
      <c r="I32" s="2">
        <v>2008</v>
      </c>
      <c r="J32" s="2">
        <v>2009</v>
      </c>
      <c r="K32" s="2">
        <v>2009</v>
      </c>
      <c r="L32" s="2">
        <v>2010</v>
      </c>
      <c r="M32" s="2">
        <v>2011</v>
      </c>
      <c r="N32" s="2">
        <v>2012</v>
      </c>
      <c r="O32" s="2">
        <v>2013</v>
      </c>
      <c r="P32" s="2">
        <v>2014</v>
      </c>
      <c r="Q32" s="2">
        <f>P32+1</f>
        <v>2015</v>
      </c>
      <c r="R32" s="2">
        <f>Q32+1</f>
        <v>2016</v>
      </c>
      <c r="S32" s="2">
        <f>R32+1</f>
        <v>2017</v>
      </c>
      <c r="T32" s="2">
        <f>S32+1</f>
        <v>2018</v>
      </c>
      <c r="U32" s="2">
        <f>T32+1</f>
        <v>2019</v>
      </c>
      <c r="V32" t="s">
        <v>173</v>
      </c>
    </row>
    <row r="33" spans="1:22" x14ac:dyDescent="0.15">
      <c r="A33" t="s">
        <v>55</v>
      </c>
      <c r="B33" s="1" t="s">
        <v>7</v>
      </c>
      <c r="C33" s="11">
        <v>99.568529028040217</v>
      </c>
      <c r="D33" s="11">
        <v>99.326038976590638</v>
      </c>
      <c r="E33" s="11">
        <v>100.52834344258191</v>
      </c>
      <c r="F33" s="11">
        <v>99.797144609669303</v>
      </c>
      <c r="G33" s="11">
        <v>99.42247267553887</v>
      </c>
      <c r="H33" s="11">
        <v>96.913508822847362</v>
      </c>
      <c r="I33" s="11">
        <v>98.526174710863884</v>
      </c>
      <c r="J33" s="11">
        <v>101.85781065797337</v>
      </c>
      <c r="K33" s="11">
        <v>104.46684365253198</v>
      </c>
      <c r="L33" s="11">
        <v>99.86587662921049</v>
      </c>
      <c r="M33" s="11">
        <v>99.676175268163803</v>
      </c>
      <c r="N33" s="11">
        <v>99.241778434641787</v>
      </c>
      <c r="O33" s="11">
        <v>97.827965577461484</v>
      </c>
      <c r="P33" s="11">
        <v>97.759421176175437</v>
      </c>
      <c r="Q33" s="11">
        <v>99.720037466601411</v>
      </c>
      <c r="R33" s="11">
        <v>100.05797052447147</v>
      </c>
      <c r="S33" s="11">
        <v>100.85424005267718</v>
      </c>
      <c r="T33" s="11">
        <v>100.57515199214363</v>
      </c>
      <c r="U33" s="11">
        <v>101.25020995332359</v>
      </c>
      <c r="V33" s="11">
        <f>U33-C33</f>
        <v>1.6816809252833735</v>
      </c>
    </row>
    <row r="34" spans="1:22" x14ac:dyDescent="0.15">
      <c r="A34" t="s">
        <v>81</v>
      </c>
      <c r="B34" s="1" t="s">
        <v>8</v>
      </c>
      <c r="C34" s="11">
        <v>101.23796730022822</v>
      </c>
      <c r="D34" s="11">
        <v>100.73898629457508</v>
      </c>
      <c r="E34" s="11">
        <v>99.025880914851456</v>
      </c>
      <c r="F34" s="11">
        <v>99.90931909109355</v>
      </c>
      <c r="G34" s="11">
        <v>99.347302879851895</v>
      </c>
      <c r="H34" s="11">
        <v>102.19279943990486</v>
      </c>
      <c r="I34" s="11">
        <v>105.02849996887873</v>
      </c>
      <c r="J34" s="11">
        <v>102.06170445302189</v>
      </c>
      <c r="K34" s="11">
        <v>99.872198879504751</v>
      </c>
      <c r="L34" s="11">
        <v>105.18902468889317</v>
      </c>
      <c r="M34" s="11">
        <v>106.07591742596935</v>
      </c>
      <c r="N34" s="11">
        <v>106.53430399135524</v>
      </c>
      <c r="O34" s="11">
        <v>105.44942780824577</v>
      </c>
      <c r="P34" s="11">
        <v>105.7341034746522</v>
      </c>
      <c r="Q34" s="11">
        <v>103.75619706800383</v>
      </c>
      <c r="R34" s="11">
        <v>101.90278656218935</v>
      </c>
      <c r="S34" s="11">
        <v>99.840607967268312</v>
      </c>
      <c r="T34" s="11">
        <v>101.39186311085267</v>
      </c>
      <c r="U34" s="11">
        <v>100.45411234446615</v>
      </c>
      <c r="V34" s="11">
        <f t="shared" ref="V34:V48" si="0">U34-C34</f>
        <v>-0.78385495576206665</v>
      </c>
    </row>
    <row r="35" spans="1:22" x14ac:dyDescent="0.15">
      <c r="A35" t="s">
        <v>82</v>
      </c>
      <c r="B35" s="1" t="s">
        <v>9</v>
      </c>
      <c r="C35" s="11">
        <v>99.418384761228253</v>
      </c>
      <c r="D35" s="11">
        <v>100.81985408344846</v>
      </c>
      <c r="E35" s="11">
        <v>101.21876330236041</v>
      </c>
      <c r="F35" s="11">
        <v>100.15275161795942</v>
      </c>
      <c r="G35" s="11">
        <v>101.362412933735</v>
      </c>
      <c r="H35" s="11">
        <v>101.9303900666356</v>
      </c>
      <c r="I35" s="11">
        <v>99.600710209904364</v>
      </c>
      <c r="J35" s="11">
        <v>95.28026488922373</v>
      </c>
      <c r="K35" s="11">
        <v>91.888124696818366</v>
      </c>
      <c r="L35" s="11">
        <v>95.075679524260053</v>
      </c>
      <c r="M35" s="11">
        <v>95.207075877745083</v>
      </c>
      <c r="N35" s="11">
        <v>96.185007828734285</v>
      </c>
      <c r="O35" s="11">
        <v>96.478838425943735</v>
      </c>
      <c r="P35" s="11">
        <v>97.744967855860267</v>
      </c>
      <c r="Q35" s="11">
        <v>96.076785558248702</v>
      </c>
      <c r="R35" s="11">
        <v>95.677379087386299</v>
      </c>
      <c r="S35" s="11">
        <v>95.488477572784205</v>
      </c>
      <c r="T35" s="11">
        <v>95.944408016100184</v>
      </c>
      <c r="U35" s="11">
        <v>95.915550904931976</v>
      </c>
      <c r="V35" s="11">
        <f t="shared" si="0"/>
        <v>-3.5028338562962773</v>
      </c>
    </row>
    <row r="36" spans="1:22" x14ac:dyDescent="0.15">
      <c r="A36" t="s">
        <v>83</v>
      </c>
      <c r="B36" s="1" t="s">
        <v>10</v>
      </c>
      <c r="C36" s="11">
        <v>103.3953411969961</v>
      </c>
      <c r="D36" s="11">
        <v>104.02458975077823</v>
      </c>
      <c r="E36" s="11">
        <v>102.05993278806595</v>
      </c>
      <c r="F36" s="11">
        <v>100.47345573670898</v>
      </c>
      <c r="G36" s="11">
        <v>100.49667779811121</v>
      </c>
      <c r="H36" s="11">
        <v>103.99078023843822</v>
      </c>
      <c r="I36" s="11">
        <v>107.53253884364889</v>
      </c>
      <c r="J36" s="11">
        <v>106.0606591139538</v>
      </c>
      <c r="K36" s="11">
        <v>101.68548404836066</v>
      </c>
      <c r="L36" s="11">
        <v>107.60495686248784</v>
      </c>
      <c r="M36" s="11">
        <v>107.66394875412891</v>
      </c>
      <c r="N36" s="11">
        <v>106.7326123608632</v>
      </c>
      <c r="O36" s="11">
        <v>107.42861723027441</v>
      </c>
      <c r="P36" s="11">
        <v>105.27209556566149</v>
      </c>
      <c r="Q36" s="11">
        <v>105.00684708232852</v>
      </c>
      <c r="R36" s="11">
        <v>104.07983995120929</v>
      </c>
      <c r="S36" s="11">
        <v>101.75822071102218</v>
      </c>
      <c r="T36" s="11">
        <v>101.26656627675683</v>
      </c>
      <c r="U36" s="11">
        <v>100.62935748194032</v>
      </c>
      <c r="V36" s="11">
        <f t="shared" si="0"/>
        <v>-2.765983715055782</v>
      </c>
    </row>
    <row r="37" spans="1:22" x14ac:dyDescent="0.15">
      <c r="A37" t="s">
        <v>84</v>
      </c>
      <c r="B37" s="1" t="s">
        <v>11</v>
      </c>
      <c r="C37" s="11">
        <v>116.94683544123534</v>
      </c>
      <c r="D37" s="11">
        <v>117.95096165903574</v>
      </c>
      <c r="E37" s="11">
        <v>117.5711530209463</v>
      </c>
      <c r="F37" s="11">
        <v>121.50246880456618</v>
      </c>
      <c r="G37" s="11">
        <v>118.38995923251402</v>
      </c>
      <c r="H37" s="11">
        <v>120.05399790932751</v>
      </c>
      <c r="I37" s="11">
        <v>119.61633634583426</v>
      </c>
      <c r="J37" s="11">
        <v>124.9981536726963</v>
      </c>
      <c r="K37" s="11">
        <v>118.33610155433576</v>
      </c>
      <c r="L37" s="11">
        <v>118.70690091213642</v>
      </c>
      <c r="M37" s="11">
        <v>119.30424801748508</v>
      </c>
      <c r="N37" s="11">
        <v>119.24511024358925</v>
      </c>
      <c r="O37" s="11">
        <v>130.71733138617543</v>
      </c>
      <c r="P37" s="11">
        <v>120.28916856701436</v>
      </c>
      <c r="Q37" s="11">
        <v>122.70212109890034</v>
      </c>
      <c r="R37" s="11">
        <v>119.94949056835848</v>
      </c>
      <c r="S37" s="11">
        <v>117.53878637295033</v>
      </c>
      <c r="T37" s="11">
        <v>117.32659842797206</v>
      </c>
      <c r="U37" s="11">
        <v>117.21323757368999</v>
      </c>
      <c r="V37" s="11">
        <f t="shared" si="0"/>
        <v>0.26640213245465816</v>
      </c>
    </row>
    <row r="38" spans="1:22" x14ac:dyDescent="0.15">
      <c r="A38" t="s">
        <v>85</v>
      </c>
      <c r="B38" s="1" t="s">
        <v>12</v>
      </c>
      <c r="C38" s="11">
        <v>117.37605044082272</v>
      </c>
      <c r="D38" s="11">
        <v>115.46765761243519</v>
      </c>
      <c r="E38" s="11">
        <v>116.79057488065723</v>
      </c>
      <c r="F38" s="11">
        <v>115.12181917847359</v>
      </c>
      <c r="G38" s="11">
        <v>115.55915769355292</v>
      </c>
      <c r="H38" s="11">
        <v>116.47305824642011</v>
      </c>
      <c r="I38" s="11">
        <v>117.92073516895418</v>
      </c>
      <c r="J38" s="11">
        <v>114.77444853250572</v>
      </c>
      <c r="K38" s="11">
        <v>109.84219671126617</v>
      </c>
      <c r="L38" s="11">
        <v>116.43705798052724</v>
      </c>
      <c r="M38" s="11">
        <v>121.50835256098668</v>
      </c>
      <c r="N38" s="11">
        <v>115.08925102769062</v>
      </c>
      <c r="O38" s="11">
        <v>120.25547715879227</v>
      </c>
      <c r="P38" s="11">
        <v>118.33407020010702</v>
      </c>
      <c r="Q38" s="11">
        <v>118.08619933589321</v>
      </c>
      <c r="R38" s="11">
        <v>115.10631981331107</v>
      </c>
      <c r="S38" s="11">
        <v>113.57000397192465</v>
      </c>
      <c r="T38" s="11">
        <v>113.5068121565092</v>
      </c>
      <c r="U38" s="11">
        <v>113.30928621614035</v>
      </c>
      <c r="V38" s="11">
        <f t="shared" si="0"/>
        <v>-4.0667642246823732</v>
      </c>
    </row>
    <row r="39" spans="1:22" x14ac:dyDescent="0.15">
      <c r="A39" t="s">
        <v>86</v>
      </c>
      <c r="B39" s="1" t="s">
        <v>37</v>
      </c>
      <c r="C39" s="11">
        <v>95.188542732419037</v>
      </c>
      <c r="D39" s="11">
        <v>95.25242142445272</v>
      </c>
      <c r="E39" s="11">
        <v>95.940587985073705</v>
      </c>
      <c r="F39" s="11">
        <v>99.683175780358965</v>
      </c>
      <c r="G39" s="11">
        <v>99.203663741305888</v>
      </c>
      <c r="H39" s="11">
        <v>99.504457704142652</v>
      </c>
      <c r="I39" s="11">
        <v>96.15277130887857</v>
      </c>
      <c r="J39" s="11">
        <v>93.659285423763833</v>
      </c>
      <c r="K39" s="11">
        <v>96.632685259235657</v>
      </c>
      <c r="L39" s="11">
        <v>95.404877697916518</v>
      </c>
      <c r="M39" s="11">
        <v>94.364253591364971</v>
      </c>
      <c r="N39" s="11">
        <v>94.328348537806619</v>
      </c>
      <c r="O39" s="11">
        <v>93.977009718567558</v>
      </c>
      <c r="P39" s="11">
        <v>94.862244959700988</v>
      </c>
      <c r="Q39" s="11">
        <v>94.192309991571292</v>
      </c>
      <c r="R39" s="11">
        <v>93.69289274460256</v>
      </c>
      <c r="S39" s="11">
        <v>92.566300491567631</v>
      </c>
      <c r="T39" s="11">
        <v>92.727763631156364</v>
      </c>
      <c r="U39" s="11">
        <v>92.785314391492548</v>
      </c>
      <c r="V39" s="11">
        <f t="shared" si="0"/>
        <v>-2.4032283409264892</v>
      </c>
    </row>
    <row r="40" spans="1:22" x14ac:dyDescent="0.15">
      <c r="A40" t="s">
        <v>87</v>
      </c>
      <c r="B40" s="1" t="s">
        <v>38</v>
      </c>
      <c r="C40" s="11">
        <v>93.926312390781362</v>
      </c>
      <c r="D40" s="11">
        <v>93.709142773448193</v>
      </c>
      <c r="E40" s="11">
        <v>94.764592039668187</v>
      </c>
      <c r="F40" s="11">
        <v>95.222626599684375</v>
      </c>
      <c r="G40" s="11">
        <v>94.165762039060084</v>
      </c>
      <c r="H40" s="11">
        <v>92.230036208381691</v>
      </c>
      <c r="I40" s="11">
        <v>88.24557611294307</v>
      </c>
      <c r="J40" s="11">
        <v>87.931953632921335</v>
      </c>
      <c r="K40" s="11">
        <v>92.573824852130983</v>
      </c>
      <c r="L40" s="11">
        <v>92.765695608087981</v>
      </c>
      <c r="M40" s="11">
        <v>92.412776899221299</v>
      </c>
      <c r="N40" s="11">
        <v>92.4219970384421</v>
      </c>
      <c r="O40" s="11">
        <v>92.381014657598683</v>
      </c>
      <c r="P40" s="11">
        <v>91.785378060296594</v>
      </c>
      <c r="Q40" s="11">
        <v>92.187608005452219</v>
      </c>
      <c r="R40" s="11">
        <v>91.653634464474862</v>
      </c>
      <c r="S40" s="11">
        <v>92.177709077919431</v>
      </c>
      <c r="T40" s="11">
        <v>92.541694393289973</v>
      </c>
      <c r="U40" s="11">
        <v>92.388670383358317</v>
      </c>
      <c r="V40" s="11">
        <f t="shared" si="0"/>
        <v>-1.5376420074230452</v>
      </c>
    </row>
    <row r="41" spans="1:22" x14ac:dyDescent="0.15">
      <c r="A41" t="s">
        <v>88</v>
      </c>
      <c r="B41" s="1" t="s">
        <v>39</v>
      </c>
      <c r="C41" s="11">
        <v>104.20954317732037</v>
      </c>
      <c r="D41" s="11">
        <v>104.92086012428213</v>
      </c>
      <c r="E41" s="11">
        <v>103.057899280399</v>
      </c>
      <c r="F41" s="11">
        <v>104.47453487011695</v>
      </c>
      <c r="G41" s="11">
        <v>105.21882623508625</v>
      </c>
      <c r="H41" s="11">
        <v>104.95520367165501</v>
      </c>
      <c r="I41" s="11">
        <v>107.53117653246248</v>
      </c>
      <c r="J41" s="11">
        <v>108.8690482172442</v>
      </c>
      <c r="K41" s="11">
        <v>104.04071582367153</v>
      </c>
      <c r="L41" s="11">
        <v>105.68205951030019</v>
      </c>
      <c r="M41" s="11">
        <v>108.68269219306711</v>
      </c>
      <c r="N41" s="11">
        <v>108.19958577930926</v>
      </c>
      <c r="O41" s="11">
        <v>105.34141864134168</v>
      </c>
      <c r="P41" s="11">
        <v>106.70142878447106</v>
      </c>
      <c r="Q41" s="11">
        <v>105.9726595427524</v>
      </c>
      <c r="R41" s="11">
        <v>106.44140849350748</v>
      </c>
      <c r="S41" s="11">
        <v>104.00764671394559</v>
      </c>
      <c r="T41" s="11">
        <v>103.32488908661558</v>
      </c>
      <c r="U41" s="11">
        <v>100.588027055208</v>
      </c>
      <c r="V41" s="11">
        <f t="shared" si="0"/>
        <v>-3.621516122112368</v>
      </c>
    </row>
    <row r="42" spans="1:22" x14ac:dyDescent="0.15">
      <c r="A42" t="s">
        <v>89</v>
      </c>
      <c r="B42" s="1" t="s">
        <v>40</v>
      </c>
      <c r="C42" s="11">
        <v>96.46412988242453</v>
      </c>
      <c r="D42" s="11">
        <v>96.596531222221117</v>
      </c>
      <c r="E42" s="11">
        <v>96.154304256383753</v>
      </c>
      <c r="F42" s="11">
        <v>98.793070390789211</v>
      </c>
      <c r="G42" s="11">
        <v>99.540878637202951</v>
      </c>
      <c r="H42" s="11">
        <v>101.01679722140845</v>
      </c>
      <c r="I42" s="11">
        <v>100.79365136695861</v>
      </c>
      <c r="J42" s="11">
        <v>98.615344414347902</v>
      </c>
      <c r="K42" s="11">
        <v>96.113401031628712</v>
      </c>
      <c r="L42" s="11">
        <v>99.103212813193863</v>
      </c>
      <c r="M42" s="11">
        <v>98.213043645702669</v>
      </c>
      <c r="N42" s="11">
        <v>99.037222913815043</v>
      </c>
      <c r="O42" s="11">
        <v>101.65998208971705</v>
      </c>
      <c r="P42" s="11">
        <v>99.918256054043013</v>
      </c>
      <c r="Q42" s="11">
        <v>99.26317145165703</v>
      </c>
      <c r="R42" s="11">
        <v>98.29527576704173</v>
      </c>
      <c r="S42" s="11">
        <v>96.791678612565875</v>
      </c>
      <c r="T42" s="11">
        <v>96.706045475917335</v>
      </c>
      <c r="U42" s="11">
        <v>97.077789727725545</v>
      </c>
      <c r="V42" s="11">
        <f t="shared" si="0"/>
        <v>0.61365984530101514</v>
      </c>
    </row>
    <row r="43" spans="1:22" x14ac:dyDescent="0.15">
      <c r="A43" t="s">
        <v>90</v>
      </c>
      <c r="B43" s="1" t="s">
        <v>41</v>
      </c>
      <c r="C43" s="11">
        <v>104.28365855824536</v>
      </c>
      <c r="D43" s="11">
        <v>102.65212900170229</v>
      </c>
      <c r="E43" s="11">
        <v>101.87865388680054</v>
      </c>
      <c r="F43" s="11">
        <v>99.483707653457699</v>
      </c>
      <c r="G43" s="11">
        <v>98.650479897531241</v>
      </c>
      <c r="H43" s="11">
        <v>99.378297362187595</v>
      </c>
      <c r="I43" s="11">
        <v>96.991347351922201</v>
      </c>
      <c r="J43" s="11">
        <v>92.50462695128752</v>
      </c>
      <c r="K43" s="11">
        <v>91.427880737936022</v>
      </c>
      <c r="L43" s="11">
        <v>95.140639492335623</v>
      </c>
      <c r="M43" s="11">
        <v>95.175774821894962</v>
      </c>
      <c r="N43" s="11">
        <v>96.313481251758418</v>
      </c>
      <c r="O43" s="11">
        <v>97.477411661940749</v>
      </c>
      <c r="P43" s="11">
        <v>97.338192693451475</v>
      </c>
      <c r="Q43" s="11">
        <v>101.88554371549857</v>
      </c>
      <c r="R43" s="11">
        <v>107.28190921064559</v>
      </c>
      <c r="S43" s="11">
        <v>108.85604498157107</v>
      </c>
      <c r="T43" s="11">
        <v>109.56533797320446</v>
      </c>
      <c r="U43" s="11">
        <v>108.72417694083697</v>
      </c>
      <c r="V43" s="11">
        <f t="shared" si="0"/>
        <v>4.4405183825916055</v>
      </c>
    </row>
    <row r="44" spans="1:22" x14ac:dyDescent="0.15">
      <c r="A44" t="s">
        <v>91</v>
      </c>
      <c r="B44" s="1" t="s">
        <v>42</v>
      </c>
      <c r="C44" s="11">
        <v>107.17824168188271</v>
      </c>
      <c r="D44" s="11">
        <v>108.77220015637191</v>
      </c>
      <c r="E44" s="11">
        <v>106.21608751437562</v>
      </c>
      <c r="F44" s="11">
        <v>106.33826419986492</v>
      </c>
      <c r="G44" s="11">
        <v>106.63307995196246</v>
      </c>
      <c r="H44" s="11">
        <v>110.12555965474857</v>
      </c>
      <c r="I44" s="11">
        <v>111.84916653771563</v>
      </c>
      <c r="J44" s="11">
        <v>106.81006867108857</v>
      </c>
      <c r="K44" s="11">
        <v>102.7306088661765</v>
      </c>
      <c r="L44" s="11">
        <v>111.79989258913042</v>
      </c>
      <c r="M44" s="11">
        <v>108.78204178952393</v>
      </c>
      <c r="N44" s="11">
        <v>111.3274704563828</v>
      </c>
      <c r="O44" s="11">
        <v>113.55581699902859</v>
      </c>
      <c r="P44" s="11">
        <v>113.38733947284251</v>
      </c>
      <c r="Q44" s="11">
        <v>112.52634551195158</v>
      </c>
      <c r="R44" s="11">
        <v>110.75257860285981</v>
      </c>
      <c r="S44" s="11">
        <v>107.74433578474095</v>
      </c>
      <c r="T44" s="11">
        <v>108.75361857858414</v>
      </c>
      <c r="U44" s="11">
        <v>108.92327050164252</v>
      </c>
      <c r="V44" s="11">
        <f t="shared" si="0"/>
        <v>1.7450288197598098</v>
      </c>
    </row>
    <row r="45" spans="1:22" x14ac:dyDescent="0.15">
      <c r="A45" t="s">
        <v>92</v>
      </c>
      <c r="B45" s="1" t="s">
        <v>77</v>
      </c>
      <c r="C45" s="11">
        <v>91.898728044264146</v>
      </c>
      <c r="D45" s="11">
        <v>89.215344444516418</v>
      </c>
      <c r="E45" s="11">
        <v>90.108688901168406</v>
      </c>
      <c r="F45" s="11">
        <v>93.636080727248057</v>
      </c>
      <c r="G45" s="11">
        <v>94.5421113771541</v>
      </c>
      <c r="H45" s="11">
        <v>92.358076511411682</v>
      </c>
      <c r="I45" s="11">
        <v>88.053085627228086</v>
      </c>
      <c r="J45" s="11">
        <v>87.842317457054946</v>
      </c>
      <c r="K45" s="11">
        <v>102.03014963891492</v>
      </c>
      <c r="L45" s="11">
        <v>103.38424166685527</v>
      </c>
      <c r="M45" s="11">
        <v>103.85498036550619</v>
      </c>
      <c r="N45" s="11">
        <v>104.80860586150001</v>
      </c>
      <c r="O45" s="11">
        <v>105.42624801866528</v>
      </c>
      <c r="P45" s="11">
        <v>107.93282752242324</v>
      </c>
      <c r="Q45" s="11">
        <v>109.72191349756699</v>
      </c>
      <c r="R45" s="11">
        <v>110.90858187593128</v>
      </c>
      <c r="S45" s="11">
        <v>114.22162456414321</v>
      </c>
      <c r="T45" s="11">
        <v>112.4898019553961</v>
      </c>
      <c r="U45" s="11">
        <v>110.35087390067515</v>
      </c>
      <c r="V45" s="11">
        <f t="shared" si="0"/>
        <v>18.452145856411008</v>
      </c>
    </row>
    <row r="46" spans="1:22" x14ac:dyDescent="0.15">
      <c r="A46" t="s">
        <v>93</v>
      </c>
      <c r="B46" s="1" t="s">
        <v>16</v>
      </c>
      <c r="C46" s="11">
        <v>99.098037166421662</v>
      </c>
      <c r="D46" s="11">
        <v>98.767133590245166</v>
      </c>
      <c r="E46" s="11">
        <v>98.548030059748086</v>
      </c>
      <c r="F46" s="11">
        <v>98.348480657669441</v>
      </c>
      <c r="G46" s="11">
        <v>98.80144688900063</v>
      </c>
      <c r="H46" s="11">
        <v>98.086743850659857</v>
      </c>
      <c r="I46" s="11">
        <v>101.18700765393046</v>
      </c>
      <c r="J46" s="11">
        <v>108.90381159492489</v>
      </c>
      <c r="K46" s="11">
        <v>111.01274866331964</v>
      </c>
      <c r="L46" s="11">
        <v>101.31234806211147</v>
      </c>
      <c r="M46" s="11">
        <v>101.28614655623073</v>
      </c>
      <c r="N46" s="11">
        <v>99.698411498347568</v>
      </c>
      <c r="O46" s="11">
        <v>98.722817024756196</v>
      </c>
      <c r="P46" s="11">
        <v>99.451799309680439</v>
      </c>
      <c r="Q46" s="11">
        <v>98.711908183397853</v>
      </c>
      <c r="R46" s="11">
        <v>99.682873050615214</v>
      </c>
      <c r="S46" s="11">
        <v>101.87897142274608</v>
      </c>
      <c r="T46" s="11">
        <v>100.68296207889001</v>
      </c>
      <c r="U46" s="11">
        <v>101.48204165871203</v>
      </c>
      <c r="V46" s="11">
        <f t="shared" si="0"/>
        <v>2.3840044922903729</v>
      </c>
    </row>
    <row r="47" spans="1:22" x14ac:dyDescent="0.15">
      <c r="A47" t="s">
        <v>94</v>
      </c>
      <c r="B47" s="1" t="s">
        <v>115</v>
      </c>
      <c r="C47" s="11">
        <v>105.40827645346631</v>
      </c>
      <c r="D47" s="11">
        <v>104.74986792956422</v>
      </c>
      <c r="E47" s="11">
        <v>104.33288686985989</v>
      </c>
      <c r="F47" s="11">
        <v>104.19263129258155</v>
      </c>
      <c r="G47" s="11">
        <v>103.4216445304717</v>
      </c>
      <c r="H47" s="11">
        <v>106.08407373404562</v>
      </c>
      <c r="I47" s="11">
        <v>108.43292001946141</v>
      </c>
      <c r="J47" s="11">
        <v>107.40143785443279</v>
      </c>
      <c r="K47" s="11">
        <v>103.47620487972605</v>
      </c>
      <c r="L47" s="11">
        <v>108.3941908544752</v>
      </c>
      <c r="M47" s="11">
        <v>108.39568720120162</v>
      </c>
      <c r="N47" s="11">
        <v>108.19199341618041</v>
      </c>
      <c r="O47" s="11">
        <v>107.78356722083608</v>
      </c>
      <c r="P47" s="11">
        <v>106.21397793064344</v>
      </c>
      <c r="Q47" s="11">
        <v>106.2021271969686</v>
      </c>
      <c r="R47" s="11">
        <v>105.43941827047219</v>
      </c>
      <c r="S47" s="11">
        <v>103.29474430417412</v>
      </c>
      <c r="T47" s="11">
        <v>103.46584808175004</v>
      </c>
      <c r="U47" s="11">
        <v>103.93845779417622</v>
      </c>
      <c r="V47" s="11">
        <f t="shared" si="0"/>
        <v>-1.4698186592900981</v>
      </c>
    </row>
    <row r="48" spans="1:22" x14ac:dyDescent="0.15">
      <c r="B48" s="1" t="s">
        <v>116</v>
      </c>
      <c r="C48" s="11">
        <v>100</v>
      </c>
      <c r="D48" s="11">
        <v>100</v>
      </c>
      <c r="E48" s="11">
        <v>100</v>
      </c>
      <c r="F48" s="11">
        <v>100</v>
      </c>
      <c r="G48" s="11">
        <v>100</v>
      </c>
      <c r="H48" s="11">
        <v>100</v>
      </c>
      <c r="I48" s="11">
        <v>100</v>
      </c>
      <c r="J48" s="11">
        <v>100</v>
      </c>
      <c r="K48" s="11">
        <v>100</v>
      </c>
      <c r="L48" s="11">
        <v>100</v>
      </c>
      <c r="M48" s="11">
        <v>100</v>
      </c>
      <c r="N48" s="11">
        <v>100</v>
      </c>
      <c r="O48" s="11">
        <v>100</v>
      </c>
      <c r="P48" s="11">
        <v>100</v>
      </c>
      <c r="Q48" s="11">
        <v>100</v>
      </c>
      <c r="R48" s="11">
        <v>100</v>
      </c>
      <c r="S48" s="11">
        <v>100</v>
      </c>
      <c r="T48" s="11">
        <v>100</v>
      </c>
      <c r="U48" s="11">
        <v>100.00000000000001</v>
      </c>
      <c r="V48" s="11">
        <f t="shared" si="0"/>
        <v>0</v>
      </c>
    </row>
    <row r="49" spans="2:22" x14ac:dyDescent="0.15">
      <c r="Q49" s="11"/>
      <c r="R49" s="11"/>
      <c r="S49" s="11"/>
      <c r="T49" s="11"/>
      <c r="U49" s="11"/>
      <c r="V49" s="11"/>
    </row>
    <row r="50" spans="2:22" x14ac:dyDescent="0.15">
      <c r="B50" s="1" t="s">
        <v>78</v>
      </c>
      <c r="C50" s="17">
        <f>STDEVP(C33:C47)</f>
        <v>7.1835771344798269</v>
      </c>
      <c r="D50" s="17">
        <f t="shared" ref="D50:M50" si="1">STDEVP(D33:D47)</f>
        <v>7.4350653339726884</v>
      </c>
      <c r="E50" s="17">
        <f t="shared" si="1"/>
        <v>7.1811832353796827</v>
      </c>
      <c r="F50" s="17">
        <f t="shared" si="1"/>
        <v>7.0477549572523923</v>
      </c>
      <c r="G50" s="17">
        <f t="shared" si="1"/>
        <v>6.6004045735815158</v>
      </c>
      <c r="H50" s="17">
        <f t="shared" si="1"/>
        <v>7.5672027472477463</v>
      </c>
      <c r="I50" s="17">
        <f t="shared" si="1"/>
        <v>9.0005871820524579</v>
      </c>
      <c r="J50" s="17">
        <f t="shared" si="1"/>
        <v>9.8881825420200951</v>
      </c>
      <c r="K50" s="17">
        <f t="shared" si="1"/>
        <v>7.2687541778135225</v>
      </c>
      <c r="L50" s="17">
        <f t="shared" si="1"/>
        <v>7.6337411139902365</v>
      </c>
      <c r="M50" s="17">
        <f t="shared" si="1"/>
        <v>8.4239890962666237</v>
      </c>
      <c r="N50" s="17">
        <f t="shared" ref="N50:U50" si="2">STDEVP(N33:N47)</f>
        <v>7.6240171397670551</v>
      </c>
      <c r="O50" s="17">
        <f t="shared" si="2"/>
        <v>9.9779190384649645</v>
      </c>
      <c r="P50" s="17">
        <f t="shared" si="2"/>
        <v>8.0961460807936323</v>
      </c>
      <c r="Q50" s="17">
        <f t="shared" si="2"/>
        <v>8.29748913190347</v>
      </c>
      <c r="R50" s="17">
        <f t="shared" si="2"/>
        <v>7.6979217195487308</v>
      </c>
      <c r="S50" s="17">
        <f t="shared" si="2"/>
        <v>7.4974780760636888</v>
      </c>
      <c r="T50" s="17">
        <f t="shared" si="2"/>
        <v>7.3098555918321564</v>
      </c>
      <c r="U50" s="17">
        <f t="shared" si="2"/>
        <v>7.1018871024654358</v>
      </c>
      <c r="V50" s="11">
        <f>S50-C50</f>
        <v>0.31390094158386184</v>
      </c>
    </row>
    <row r="54" spans="2:22" x14ac:dyDescent="0.15">
      <c r="B54" s="7" t="s">
        <v>141</v>
      </c>
    </row>
    <row r="55" spans="2:22" x14ac:dyDescent="0.15">
      <c r="B55" s="7" t="s">
        <v>139</v>
      </c>
    </row>
    <row r="56" spans="2:22" x14ac:dyDescent="0.15">
      <c r="B56" s="7" t="s">
        <v>149</v>
      </c>
      <c r="L56" t="s">
        <v>152</v>
      </c>
    </row>
    <row r="57" spans="2:22" x14ac:dyDescent="0.15">
      <c r="J57" s="2" t="s">
        <v>46</v>
      </c>
      <c r="K57" s="2" t="s">
        <v>47</v>
      </c>
    </row>
    <row r="58" spans="2:22" x14ac:dyDescent="0.15">
      <c r="C58" s="2">
        <v>2002</v>
      </c>
      <c r="D58" s="2">
        <v>2003</v>
      </c>
      <c r="E58" s="2">
        <v>2004</v>
      </c>
      <c r="F58" s="2">
        <v>2005</v>
      </c>
      <c r="G58" s="2">
        <v>2006</v>
      </c>
      <c r="H58" s="2">
        <v>2007</v>
      </c>
      <c r="I58" s="2">
        <v>2008</v>
      </c>
      <c r="J58" s="2">
        <v>2009</v>
      </c>
      <c r="K58" s="2">
        <v>2009</v>
      </c>
      <c r="L58" s="2">
        <v>2010</v>
      </c>
      <c r="M58" s="2">
        <v>2011</v>
      </c>
      <c r="N58" s="2">
        <v>2012</v>
      </c>
      <c r="O58" s="2">
        <v>2013</v>
      </c>
      <c r="P58" s="2">
        <v>2014</v>
      </c>
      <c r="Q58" s="2">
        <f>P58+1</f>
        <v>2015</v>
      </c>
      <c r="R58" s="2">
        <f>Q58+1</f>
        <v>2016</v>
      </c>
      <c r="S58" s="2">
        <f>R58+1</f>
        <v>2017</v>
      </c>
      <c r="T58" s="2">
        <f>S58+1</f>
        <v>2018</v>
      </c>
      <c r="U58" s="2">
        <f>T58+1</f>
        <v>2019</v>
      </c>
      <c r="V58" t="s">
        <v>173</v>
      </c>
    </row>
    <row r="59" spans="2:22" x14ac:dyDescent="0.15">
      <c r="B59" s="1" t="s">
        <v>7</v>
      </c>
      <c r="C59" s="11">
        <f>C33</f>
        <v>99.568529028040217</v>
      </c>
      <c r="D59" s="11">
        <f t="shared" ref="D59:K59" si="3">D33</f>
        <v>99.326038976590638</v>
      </c>
      <c r="E59" s="11">
        <f t="shared" si="3"/>
        <v>100.52834344258191</v>
      </c>
      <c r="F59" s="11">
        <f t="shared" si="3"/>
        <v>99.797144609669303</v>
      </c>
      <c r="G59" s="11">
        <f t="shared" si="3"/>
        <v>99.42247267553887</v>
      </c>
      <c r="H59" s="11">
        <f t="shared" si="3"/>
        <v>96.913508822847362</v>
      </c>
      <c r="I59" s="11">
        <f t="shared" si="3"/>
        <v>98.526174710863884</v>
      </c>
      <c r="J59" s="11">
        <f t="shared" si="3"/>
        <v>101.85781065797337</v>
      </c>
      <c r="K59" s="11">
        <f t="shared" si="3"/>
        <v>104.46684365253198</v>
      </c>
      <c r="L59" s="11">
        <v>99.799361979881326</v>
      </c>
      <c r="M59" s="11">
        <v>99.377472592092047</v>
      </c>
      <c r="N59" s="11">
        <v>99.219635745444904</v>
      </c>
      <c r="O59" s="11">
        <v>98.973583140457222</v>
      </c>
      <c r="P59" s="11">
        <v>97.715642093084099</v>
      </c>
      <c r="Q59" s="11">
        <v>100.94590155620988</v>
      </c>
      <c r="R59" s="11">
        <v>102.60017364989957</v>
      </c>
      <c r="S59" s="11">
        <v>102.46455006827887</v>
      </c>
      <c r="T59" s="11">
        <v>101.85445972935051</v>
      </c>
      <c r="U59" s="11">
        <v>101.83028855891365</v>
      </c>
      <c r="V59" s="11">
        <f>U59-C59</f>
        <v>2.2617595308734337</v>
      </c>
    </row>
    <row r="60" spans="2:22" x14ac:dyDescent="0.15">
      <c r="B60" s="1" t="s">
        <v>8</v>
      </c>
      <c r="C60" s="11">
        <f t="shared" ref="C60:K60" si="4">C34</f>
        <v>101.23796730022822</v>
      </c>
      <c r="D60" s="11">
        <f t="shared" si="4"/>
        <v>100.73898629457508</v>
      </c>
      <c r="E60" s="11">
        <f t="shared" si="4"/>
        <v>99.025880914851456</v>
      </c>
      <c r="F60" s="11">
        <f t="shared" si="4"/>
        <v>99.90931909109355</v>
      </c>
      <c r="G60" s="11">
        <f t="shared" si="4"/>
        <v>99.347302879851895</v>
      </c>
      <c r="H60" s="11">
        <f t="shared" si="4"/>
        <v>102.19279943990486</v>
      </c>
      <c r="I60" s="11">
        <f t="shared" si="4"/>
        <v>105.02849996887873</v>
      </c>
      <c r="J60" s="11">
        <f t="shared" si="4"/>
        <v>102.06170445302189</v>
      </c>
      <c r="K60" s="11">
        <f t="shared" si="4"/>
        <v>99.872198879504751</v>
      </c>
      <c r="L60" s="11">
        <v>105.31689095824765</v>
      </c>
      <c r="M60" s="11">
        <v>106.43780720619012</v>
      </c>
      <c r="N60" s="11">
        <v>106.84823953457459</v>
      </c>
      <c r="O60" s="11">
        <v>105.02258651487979</v>
      </c>
      <c r="P60" s="11">
        <v>105.89015694602142</v>
      </c>
      <c r="Q60" s="11">
        <v>102.22566152872446</v>
      </c>
      <c r="R60" s="11">
        <v>99.997977517878667</v>
      </c>
      <c r="S60" s="11">
        <v>98.896350527781024</v>
      </c>
      <c r="T60" s="11">
        <v>100.8178848915818</v>
      </c>
      <c r="U60" s="11">
        <v>100.14461579112286</v>
      </c>
      <c r="V60" s="11">
        <f t="shared" ref="V60:V76" si="5">U60-C60</f>
        <v>-1.0933515091053607</v>
      </c>
    </row>
    <row r="61" spans="2:22" x14ac:dyDescent="0.15">
      <c r="B61" s="1" t="s">
        <v>9</v>
      </c>
      <c r="C61" s="11">
        <f t="shared" ref="C61:K61" si="6">C35</f>
        <v>99.418384761228253</v>
      </c>
      <c r="D61" s="11">
        <f t="shared" si="6"/>
        <v>100.81985408344846</v>
      </c>
      <c r="E61" s="11">
        <f t="shared" si="6"/>
        <v>101.21876330236041</v>
      </c>
      <c r="F61" s="11">
        <f t="shared" si="6"/>
        <v>100.15275161795942</v>
      </c>
      <c r="G61" s="11">
        <f t="shared" si="6"/>
        <v>101.362412933735</v>
      </c>
      <c r="H61" s="11">
        <f t="shared" si="6"/>
        <v>101.9303900666356</v>
      </c>
      <c r="I61" s="11">
        <f t="shared" si="6"/>
        <v>99.600710209904364</v>
      </c>
      <c r="J61" s="11">
        <f t="shared" si="6"/>
        <v>95.28026488922373</v>
      </c>
      <c r="K61" s="11">
        <f t="shared" si="6"/>
        <v>91.888124696818366</v>
      </c>
      <c r="L61" s="11">
        <v>95.201107765127475</v>
      </c>
      <c r="M61" s="11">
        <v>95.736954280324611</v>
      </c>
      <c r="N61" s="11">
        <v>96.70225816898413</v>
      </c>
      <c r="O61" s="11">
        <v>96.90810516060067</v>
      </c>
      <c r="P61" s="11">
        <v>98.107431209833109</v>
      </c>
      <c r="Q61" s="11">
        <v>96.144342553763977</v>
      </c>
      <c r="R61" s="11">
        <v>95.550048742604275</v>
      </c>
      <c r="S61" s="11">
        <v>95.440078068676186</v>
      </c>
      <c r="T61" s="11">
        <v>95.863350041498066</v>
      </c>
      <c r="U61" s="11">
        <v>95.909642110028216</v>
      </c>
      <c r="V61" s="11">
        <f t="shared" si="5"/>
        <v>-3.5087426512000377</v>
      </c>
    </row>
    <row r="62" spans="2:22" x14ac:dyDescent="0.15">
      <c r="B62" s="1" t="s">
        <v>10</v>
      </c>
      <c r="C62" s="11">
        <f t="shared" ref="C62:K62" si="7">C36</f>
        <v>103.3953411969961</v>
      </c>
      <c r="D62" s="11">
        <f t="shared" si="7"/>
        <v>104.02458975077823</v>
      </c>
      <c r="E62" s="11">
        <f t="shared" si="7"/>
        <v>102.05993278806595</v>
      </c>
      <c r="F62" s="11">
        <f t="shared" si="7"/>
        <v>100.47345573670898</v>
      </c>
      <c r="G62" s="11">
        <f t="shared" si="7"/>
        <v>100.49667779811121</v>
      </c>
      <c r="H62" s="11">
        <f t="shared" si="7"/>
        <v>103.99078023843822</v>
      </c>
      <c r="I62" s="11">
        <f t="shared" si="7"/>
        <v>107.53253884364889</v>
      </c>
      <c r="J62" s="11">
        <f t="shared" si="7"/>
        <v>106.0606591139538</v>
      </c>
      <c r="K62" s="11">
        <f t="shared" si="7"/>
        <v>101.68548404836066</v>
      </c>
      <c r="L62" s="11">
        <v>107.64093497359298</v>
      </c>
      <c r="M62" s="11">
        <v>107.87313492638349</v>
      </c>
      <c r="N62" s="11">
        <v>106.95286464774841</v>
      </c>
      <c r="O62" s="11">
        <v>107.34912811969491</v>
      </c>
      <c r="P62" s="11">
        <v>105.27520139930088</v>
      </c>
      <c r="Q62" s="11">
        <v>104.42525841753505</v>
      </c>
      <c r="R62" s="11">
        <v>102.76133014946984</v>
      </c>
      <c r="S62" s="11">
        <v>100.77962713105553</v>
      </c>
      <c r="T62" s="11">
        <v>100.56281225145493</v>
      </c>
      <c r="U62" s="11">
        <v>100.22529019814145</v>
      </c>
      <c r="V62" s="11">
        <f t="shared" si="5"/>
        <v>-3.1700509988546486</v>
      </c>
    </row>
    <row r="63" spans="2:22" x14ac:dyDescent="0.15">
      <c r="B63" s="1" t="s">
        <v>11</v>
      </c>
      <c r="C63" s="11">
        <f t="shared" ref="C63:K63" si="8">C37</f>
        <v>116.94683544123534</v>
      </c>
      <c r="D63" s="11">
        <f t="shared" si="8"/>
        <v>117.95096165903574</v>
      </c>
      <c r="E63" s="11">
        <f t="shared" si="8"/>
        <v>117.5711530209463</v>
      </c>
      <c r="F63" s="11">
        <f t="shared" si="8"/>
        <v>121.50246880456618</v>
      </c>
      <c r="G63" s="11">
        <f t="shared" si="8"/>
        <v>118.38995923251402</v>
      </c>
      <c r="H63" s="11">
        <f t="shared" si="8"/>
        <v>120.05399790932751</v>
      </c>
      <c r="I63" s="11">
        <f t="shared" si="8"/>
        <v>119.61633634583426</v>
      </c>
      <c r="J63" s="11">
        <f t="shared" si="8"/>
        <v>124.9981536726963</v>
      </c>
      <c r="K63" s="11">
        <f t="shared" si="8"/>
        <v>118.33610155433576</v>
      </c>
      <c r="L63" s="11">
        <v>118.83727006122345</v>
      </c>
      <c r="M63" s="11">
        <v>119.71982748166539</v>
      </c>
      <c r="N63" s="11">
        <v>119.52658892623018</v>
      </c>
      <c r="O63" s="11">
        <v>130.52897645410371</v>
      </c>
      <c r="P63" s="11">
        <v>121.01229121660838</v>
      </c>
      <c r="Q63" s="11">
        <v>122.35186174290499</v>
      </c>
      <c r="R63" s="11">
        <v>119.4086146647776</v>
      </c>
      <c r="S63" s="11">
        <v>117.21051207514022</v>
      </c>
      <c r="T63" s="11">
        <v>117.07051854187077</v>
      </c>
      <c r="U63" s="11">
        <v>117.22087770069032</v>
      </c>
      <c r="V63" s="11">
        <f t="shared" si="5"/>
        <v>0.27404225945498695</v>
      </c>
    </row>
    <row r="64" spans="2:22" x14ac:dyDescent="0.15">
      <c r="B64" s="1" t="s">
        <v>12</v>
      </c>
      <c r="C64" s="11">
        <f t="shared" ref="C64:K64" si="9">C38</f>
        <v>117.37605044082272</v>
      </c>
      <c r="D64" s="11">
        <f t="shared" si="9"/>
        <v>115.46765761243519</v>
      </c>
      <c r="E64" s="11">
        <f t="shared" si="9"/>
        <v>116.79057488065723</v>
      </c>
      <c r="F64" s="11">
        <f t="shared" si="9"/>
        <v>115.12181917847359</v>
      </c>
      <c r="G64" s="11">
        <f t="shared" si="9"/>
        <v>115.55915769355292</v>
      </c>
      <c r="H64" s="11">
        <f t="shared" si="9"/>
        <v>116.47305824642011</v>
      </c>
      <c r="I64" s="11">
        <f t="shared" si="9"/>
        <v>117.92073516895418</v>
      </c>
      <c r="J64" s="11">
        <f t="shared" si="9"/>
        <v>114.77444853250572</v>
      </c>
      <c r="K64" s="11">
        <f t="shared" si="9"/>
        <v>109.84219671126617</v>
      </c>
      <c r="L64" s="11">
        <v>116.42627359910924</v>
      </c>
      <c r="M64" s="11">
        <v>121.74408308279061</v>
      </c>
      <c r="N64" s="11">
        <v>115.29869890399979</v>
      </c>
      <c r="O64" s="11">
        <v>119.33700861552072</v>
      </c>
      <c r="P64" s="11">
        <v>118.44330578346474</v>
      </c>
      <c r="Q64" s="11">
        <v>116.37213151530997</v>
      </c>
      <c r="R64" s="11">
        <v>112.85110068937527</v>
      </c>
      <c r="S64" s="11">
        <v>111.92311538483951</v>
      </c>
      <c r="T64" s="11">
        <v>112.34908064621436</v>
      </c>
      <c r="U64" s="11">
        <v>112.60481821407568</v>
      </c>
      <c r="V64" s="11">
        <f t="shared" si="5"/>
        <v>-4.7712322267470455</v>
      </c>
    </row>
    <row r="65" spans="2:22" x14ac:dyDescent="0.15">
      <c r="B65" s="1" t="s">
        <v>37</v>
      </c>
      <c r="C65" s="11">
        <f t="shared" ref="C65:K65" si="10">C39</f>
        <v>95.188542732419037</v>
      </c>
      <c r="D65" s="11">
        <f t="shared" si="10"/>
        <v>95.25242142445272</v>
      </c>
      <c r="E65" s="11">
        <f t="shared" si="10"/>
        <v>95.940587985073705</v>
      </c>
      <c r="F65" s="11">
        <f t="shared" si="10"/>
        <v>99.683175780358965</v>
      </c>
      <c r="G65" s="11">
        <f t="shared" si="10"/>
        <v>99.203663741305888</v>
      </c>
      <c r="H65" s="11">
        <f t="shared" si="10"/>
        <v>99.504457704142652</v>
      </c>
      <c r="I65" s="11">
        <f t="shared" si="10"/>
        <v>96.15277130887857</v>
      </c>
      <c r="J65" s="11">
        <f t="shared" si="10"/>
        <v>93.659285423763833</v>
      </c>
      <c r="K65" s="11">
        <f t="shared" si="10"/>
        <v>96.632685259235657</v>
      </c>
      <c r="L65" s="11">
        <v>95.390636685298986</v>
      </c>
      <c r="M65" s="11">
        <v>94.36180932790451</v>
      </c>
      <c r="N65" s="11">
        <v>94.222980566599958</v>
      </c>
      <c r="O65" s="11">
        <v>94.084577420116872</v>
      </c>
      <c r="P65" s="11">
        <v>94.821279576654902</v>
      </c>
      <c r="Q65" s="11">
        <v>95.172309819211762</v>
      </c>
      <c r="R65" s="11">
        <v>94.557366727665624</v>
      </c>
      <c r="S65" s="11">
        <v>93.242363998362833</v>
      </c>
      <c r="T65" s="11">
        <v>93.284827319971271</v>
      </c>
      <c r="U65" s="11">
        <v>93.115901054399828</v>
      </c>
      <c r="V65" s="11">
        <f t="shared" si="5"/>
        <v>-2.0726416780192096</v>
      </c>
    </row>
    <row r="66" spans="2:22" x14ac:dyDescent="0.15">
      <c r="B66" s="1" t="s">
        <v>38</v>
      </c>
      <c r="C66" s="11">
        <f t="shared" ref="C66:K66" si="11">C40</f>
        <v>93.926312390781362</v>
      </c>
      <c r="D66" s="11">
        <f t="shared" si="11"/>
        <v>93.709142773448193</v>
      </c>
      <c r="E66" s="11">
        <f t="shared" si="11"/>
        <v>94.764592039668187</v>
      </c>
      <c r="F66" s="11">
        <f t="shared" si="11"/>
        <v>95.222626599684375</v>
      </c>
      <c r="G66" s="11">
        <f t="shared" si="11"/>
        <v>94.165762039060084</v>
      </c>
      <c r="H66" s="11">
        <f t="shared" si="11"/>
        <v>92.230036208381691</v>
      </c>
      <c r="I66" s="11">
        <f t="shared" si="11"/>
        <v>88.24557611294307</v>
      </c>
      <c r="J66" s="11">
        <f t="shared" si="11"/>
        <v>87.931953632921335</v>
      </c>
      <c r="K66" s="11">
        <f t="shared" si="11"/>
        <v>92.573824852130983</v>
      </c>
      <c r="L66" s="11">
        <v>92.787532803647991</v>
      </c>
      <c r="M66" s="11">
        <v>92.306792710326903</v>
      </c>
      <c r="N66" s="11">
        <v>92.333942034655323</v>
      </c>
      <c r="O66" s="11">
        <v>92.59887455003657</v>
      </c>
      <c r="P66" s="11">
        <v>91.75039915696982</v>
      </c>
      <c r="Q66" s="11">
        <v>94.502702152837401</v>
      </c>
      <c r="R66" s="11">
        <v>94.396652133246477</v>
      </c>
      <c r="S66" s="11">
        <v>94.140856368452546</v>
      </c>
      <c r="T66" s="11">
        <v>94.103533139010011</v>
      </c>
      <c r="U66" s="11">
        <v>93.113088674214637</v>
      </c>
      <c r="V66" s="11">
        <f t="shared" si="5"/>
        <v>-0.81322371656672487</v>
      </c>
    </row>
    <row r="67" spans="2:22" x14ac:dyDescent="0.15">
      <c r="B67" s="1" t="s">
        <v>39</v>
      </c>
      <c r="C67" s="11">
        <f t="shared" ref="C67:K67" si="12">C41</f>
        <v>104.20954317732037</v>
      </c>
      <c r="D67" s="11">
        <f t="shared" si="12"/>
        <v>104.92086012428213</v>
      </c>
      <c r="E67" s="11">
        <f t="shared" si="12"/>
        <v>103.057899280399</v>
      </c>
      <c r="F67" s="11">
        <f t="shared" si="12"/>
        <v>104.47453487011695</v>
      </c>
      <c r="G67" s="11">
        <f t="shared" si="12"/>
        <v>105.21882623508625</v>
      </c>
      <c r="H67" s="11">
        <f t="shared" si="12"/>
        <v>104.95520367165501</v>
      </c>
      <c r="I67" s="11">
        <f t="shared" si="12"/>
        <v>107.53117653246248</v>
      </c>
      <c r="J67" s="11">
        <f t="shared" si="12"/>
        <v>108.8690482172442</v>
      </c>
      <c r="K67" s="11">
        <f t="shared" si="12"/>
        <v>104.04071582367153</v>
      </c>
      <c r="L67" s="11">
        <v>105.65939886980031</v>
      </c>
      <c r="M67" s="11">
        <v>108.77206911500627</v>
      </c>
      <c r="N67" s="11">
        <v>108.16472162914181</v>
      </c>
      <c r="O67" s="11">
        <v>104.67978940963225</v>
      </c>
      <c r="P67" s="11">
        <v>106.59759797568236</v>
      </c>
      <c r="Q67" s="11">
        <v>104.65755488149077</v>
      </c>
      <c r="R67" s="11">
        <v>104.84547858383095</v>
      </c>
      <c r="S67" s="11">
        <v>103.32561437999388</v>
      </c>
      <c r="T67" s="11">
        <v>102.88792955926093</v>
      </c>
      <c r="U67" s="11">
        <v>100.11262365407856</v>
      </c>
      <c r="V67" s="11">
        <f t="shared" si="5"/>
        <v>-4.0969195232418087</v>
      </c>
    </row>
    <row r="68" spans="2:22" x14ac:dyDescent="0.15">
      <c r="B68" s="1" t="s">
        <v>40</v>
      </c>
      <c r="C68" s="11">
        <f t="shared" ref="C68:K68" si="13">C42</f>
        <v>96.46412988242453</v>
      </c>
      <c r="D68" s="11">
        <f t="shared" si="13"/>
        <v>96.596531222221117</v>
      </c>
      <c r="E68" s="11">
        <f t="shared" si="13"/>
        <v>96.154304256383753</v>
      </c>
      <c r="F68" s="11">
        <f t="shared" si="13"/>
        <v>98.793070390789211</v>
      </c>
      <c r="G68" s="11">
        <f t="shared" si="13"/>
        <v>99.540878637202951</v>
      </c>
      <c r="H68" s="11">
        <f t="shared" si="13"/>
        <v>101.01679722140845</v>
      </c>
      <c r="I68" s="11">
        <f t="shared" si="13"/>
        <v>100.79365136695861</v>
      </c>
      <c r="J68" s="11">
        <f t="shared" si="13"/>
        <v>98.615344414347902</v>
      </c>
      <c r="K68" s="11">
        <f t="shared" si="13"/>
        <v>96.113401031628712</v>
      </c>
      <c r="L68" s="11">
        <v>99.09469363395695</v>
      </c>
      <c r="M68" s="11">
        <v>98.32959482616981</v>
      </c>
      <c r="N68" s="11">
        <v>98.893926849837413</v>
      </c>
      <c r="O68" s="11">
        <v>101.49859829900998</v>
      </c>
      <c r="P68" s="11">
        <v>99.706998144900268</v>
      </c>
      <c r="Q68" s="11">
        <v>100.91823887028528</v>
      </c>
      <c r="R68" s="11">
        <v>99.383105541227067</v>
      </c>
      <c r="S68" s="11">
        <v>97.709932030689544</v>
      </c>
      <c r="T68" s="11">
        <v>97.400548484719977</v>
      </c>
      <c r="U68" s="11">
        <v>97.525176375451665</v>
      </c>
      <c r="V68" s="11">
        <f t="shared" si="5"/>
        <v>1.0610464930271348</v>
      </c>
    </row>
    <row r="69" spans="2:22" x14ac:dyDescent="0.15">
      <c r="B69" s="1" t="s">
        <v>41</v>
      </c>
      <c r="C69" s="11">
        <f t="shared" ref="C69:K69" si="14">C43</f>
        <v>104.28365855824536</v>
      </c>
      <c r="D69" s="11">
        <f t="shared" si="14"/>
        <v>102.65212900170229</v>
      </c>
      <c r="E69" s="11">
        <f t="shared" si="14"/>
        <v>101.87865388680054</v>
      </c>
      <c r="F69" s="11">
        <f t="shared" si="14"/>
        <v>99.483707653457699</v>
      </c>
      <c r="G69" s="11">
        <f t="shared" si="14"/>
        <v>98.650479897531241</v>
      </c>
      <c r="H69" s="11">
        <f t="shared" si="14"/>
        <v>99.378297362187595</v>
      </c>
      <c r="I69" s="11">
        <f t="shared" si="14"/>
        <v>96.991347351922201</v>
      </c>
      <c r="J69" s="11">
        <f t="shared" si="14"/>
        <v>92.50462695128752</v>
      </c>
      <c r="K69" s="11">
        <f t="shared" si="14"/>
        <v>91.427880737936022</v>
      </c>
      <c r="L69" s="11">
        <v>95.215113939770191</v>
      </c>
      <c r="M69" s="11">
        <v>95.498858868987284</v>
      </c>
      <c r="N69" s="11">
        <v>96.736451644933624</v>
      </c>
      <c r="O69" s="11">
        <v>97.586405137296509</v>
      </c>
      <c r="P69" s="11">
        <v>97.556677816863001</v>
      </c>
      <c r="Q69" s="11">
        <v>101.25930712176589</v>
      </c>
      <c r="R69" s="11">
        <v>106.2867431558428</v>
      </c>
      <c r="S69" s="11">
        <v>108.11028721266318</v>
      </c>
      <c r="T69" s="11">
        <v>108.98167782431761</v>
      </c>
      <c r="U69" s="11">
        <v>108.64117985164333</v>
      </c>
      <c r="V69" s="11">
        <f t="shared" si="5"/>
        <v>4.3575212933979657</v>
      </c>
    </row>
    <row r="70" spans="2:22" x14ac:dyDescent="0.15">
      <c r="B70" s="1" t="s">
        <v>42</v>
      </c>
      <c r="C70" s="11">
        <f t="shared" ref="C70:K70" si="15">C44</f>
        <v>107.17824168188271</v>
      </c>
      <c r="D70" s="11">
        <f t="shared" si="15"/>
        <v>108.77220015637191</v>
      </c>
      <c r="E70" s="11">
        <f t="shared" si="15"/>
        <v>106.21608751437562</v>
      </c>
      <c r="F70" s="11">
        <f t="shared" si="15"/>
        <v>106.33826419986492</v>
      </c>
      <c r="G70" s="11">
        <f t="shared" si="15"/>
        <v>106.63307995196246</v>
      </c>
      <c r="H70" s="11">
        <f t="shared" si="15"/>
        <v>110.12555965474857</v>
      </c>
      <c r="I70" s="11">
        <f t="shared" si="15"/>
        <v>111.84916653771563</v>
      </c>
      <c r="J70" s="11">
        <f t="shared" si="15"/>
        <v>106.81006867108857</v>
      </c>
      <c r="K70" s="11">
        <f t="shared" si="15"/>
        <v>102.7306088661765</v>
      </c>
      <c r="L70" s="11">
        <v>111.95655876490754</v>
      </c>
      <c r="M70" s="11">
        <v>109.448178520138</v>
      </c>
      <c r="N70" s="11">
        <v>111.85740300769127</v>
      </c>
      <c r="O70" s="11">
        <v>113.20479152095859</v>
      </c>
      <c r="P70" s="11">
        <v>113.62296687980628</v>
      </c>
      <c r="Q70" s="11">
        <v>111.29414408528933</v>
      </c>
      <c r="R70" s="11">
        <v>109.06653538683027</v>
      </c>
      <c r="S70" s="11">
        <v>106.88847796670117</v>
      </c>
      <c r="T70" s="11">
        <v>108.07165331257403</v>
      </c>
      <c r="U70" s="11">
        <v>108.62309578303106</v>
      </c>
      <c r="V70" s="11">
        <f t="shared" si="5"/>
        <v>1.4448541011483513</v>
      </c>
    </row>
    <row r="71" spans="2:22" x14ac:dyDescent="0.15">
      <c r="B71" s="1" t="s">
        <v>77</v>
      </c>
      <c r="C71" s="11">
        <f t="shared" ref="C71:K71" si="16">C45</f>
        <v>91.898728044264146</v>
      </c>
      <c r="D71" s="11">
        <f t="shared" si="16"/>
        <v>89.215344444516418</v>
      </c>
      <c r="E71" s="11">
        <f t="shared" si="16"/>
        <v>90.108688901168406</v>
      </c>
      <c r="F71" s="11">
        <f t="shared" si="16"/>
        <v>93.636080727248057</v>
      </c>
      <c r="G71" s="11">
        <f t="shared" si="16"/>
        <v>94.5421113771541</v>
      </c>
      <c r="H71" s="11">
        <f t="shared" si="16"/>
        <v>92.358076511411682</v>
      </c>
      <c r="I71" s="11">
        <f t="shared" si="16"/>
        <v>88.053085627228086</v>
      </c>
      <c r="J71" s="11">
        <f t="shared" si="16"/>
        <v>87.842317457054946</v>
      </c>
      <c r="K71" s="11">
        <f t="shared" si="16"/>
        <v>102.03014963891492</v>
      </c>
      <c r="L71" s="11">
        <v>103.42000469929529</v>
      </c>
      <c r="M71" s="11">
        <v>103.19237155869804</v>
      </c>
      <c r="N71" s="11">
        <v>104.02083764870898</v>
      </c>
      <c r="O71" s="11">
        <v>105.25999644432015</v>
      </c>
      <c r="P71" s="11">
        <v>108.10851230404413</v>
      </c>
      <c r="Q71" s="11">
        <v>110.37922824250352</v>
      </c>
      <c r="R71" s="11">
        <v>111.87879189830171</v>
      </c>
      <c r="S71" s="11">
        <v>115.0444301289173</v>
      </c>
      <c r="T71" s="11">
        <v>113.04607930435482</v>
      </c>
      <c r="U71" s="11">
        <v>110.37903492769576</v>
      </c>
      <c r="V71" s="11">
        <f t="shared" si="5"/>
        <v>18.480306883431609</v>
      </c>
    </row>
    <row r="72" spans="2:22" x14ac:dyDescent="0.15">
      <c r="B72" s="1" t="s">
        <v>16</v>
      </c>
      <c r="C72" s="11">
        <f t="shared" ref="C72:K72" si="17">C46</f>
        <v>99.098037166421662</v>
      </c>
      <c r="D72" s="11">
        <f t="shared" si="17"/>
        <v>98.767133590245166</v>
      </c>
      <c r="E72" s="11">
        <f t="shared" si="17"/>
        <v>98.548030059748086</v>
      </c>
      <c r="F72" s="11">
        <f t="shared" si="17"/>
        <v>98.348480657669441</v>
      </c>
      <c r="G72" s="11">
        <f t="shared" si="17"/>
        <v>98.80144688900063</v>
      </c>
      <c r="H72" s="11">
        <f t="shared" si="17"/>
        <v>98.086743850659857</v>
      </c>
      <c r="I72" s="11">
        <f t="shared" si="17"/>
        <v>101.18700765393046</v>
      </c>
      <c r="J72" s="11">
        <f t="shared" si="17"/>
        <v>108.90381159492489</v>
      </c>
      <c r="K72" s="11">
        <f t="shared" si="17"/>
        <v>111.01274866331964</v>
      </c>
      <c r="L72" s="11">
        <v>101.04942466371055</v>
      </c>
      <c r="M72" s="11">
        <v>100.4738893989266</v>
      </c>
      <c r="N72" s="11">
        <v>98.821416996632607</v>
      </c>
      <c r="O72" s="11">
        <v>97.425858074599773</v>
      </c>
      <c r="P72" s="11">
        <v>98.870387861202005</v>
      </c>
      <c r="Q72" s="11">
        <v>96.794114229080549</v>
      </c>
      <c r="R72" s="11">
        <v>97.153815431506771</v>
      </c>
      <c r="S72" s="11">
        <v>99.805069479110998</v>
      </c>
      <c r="T72" s="11">
        <v>98.945267598618727</v>
      </c>
      <c r="U72" s="11">
        <v>100.71859622442172</v>
      </c>
      <c r="V72" s="11">
        <f t="shared" si="5"/>
        <v>1.6205590580000546</v>
      </c>
    </row>
    <row r="73" spans="2:22" x14ac:dyDescent="0.15">
      <c r="B73" s="1" t="s">
        <v>115</v>
      </c>
      <c r="C73" s="11">
        <f t="shared" ref="C73:K73" si="18">C47</f>
        <v>105.40827645346631</v>
      </c>
      <c r="D73" s="11">
        <f t="shared" si="18"/>
        <v>104.74986792956422</v>
      </c>
      <c r="E73" s="11">
        <f t="shared" si="18"/>
        <v>104.33288686985989</v>
      </c>
      <c r="F73" s="11">
        <f t="shared" si="18"/>
        <v>104.19263129258155</v>
      </c>
      <c r="G73" s="11">
        <f t="shared" si="18"/>
        <v>103.4216445304717</v>
      </c>
      <c r="H73" s="11">
        <f t="shared" si="18"/>
        <v>106.08407373404562</v>
      </c>
      <c r="I73" s="11">
        <f t="shared" si="18"/>
        <v>108.43292001946141</v>
      </c>
      <c r="J73" s="11">
        <f t="shared" si="18"/>
        <v>107.40143785443279</v>
      </c>
      <c r="K73" s="11">
        <f t="shared" si="18"/>
        <v>103.47620487972605</v>
      </c>
      <c r="L73" s="11">
        <v>108.44823438382528</v>
      </c>
      <c r="M73" s="11">
        <v>108.61874623444015</v>
      </c>
      <c r="N73" s="11">
        <v>108.25853727027535</v>
      </c>
      <c r="O73" s="11">
        <v>107.15901410731941</v>
      </c>
      <c r="P73" s="11">
        <v>106.20179275232796</v>
      </c>
      <c r="Q73" s="11">
        <v>104.67570976739255</v>
      </c>
      <c r="R73" s="11">
        <v>103.37907015043471</v>
      </c>
      <c r="S73" s="11">
        <v>101.88536761900379</v>
      </c>
      <c r="T73" s="11">
        <v>102.44643660502325</v>
      </c>
      <c r="U73" s="11">
        <v>103.3115328673</v>
      </c>
      <c r="V73" s="11">
        <f t="shared" si="5"/>
        <v>-2.096743586166312</v>
      </c>
    </row>
    <row r="74" spans="2:22" x14ac:dyDescent="0.15">
      <c r="B74" s="1" t="s">
        <v>116</v>
      </c>
      <c r="C74" s="11">
        <f t="shared" ref="C74:K74" si="19">C48</f>
        <v>100</v>
      </c>
      <c r="D74" s="11">
        <f t="shared" si="19"/>
        <v>100</v>
      </c>
      <c r="E74" s="11">
        <f t="shared" si="19"/>
        <v>100</v>
      </c>
      <c r="F74" s="11">
        <f t="shared" si="19"/>
        <v>100</v>
      </c>
      <c r="G74" s="11">
        <f t="shared" si="19"/>
        <v>100</v>
      </c>
      <c r="H74" s="11">
        <f t="shared" si="19"/>
        <v>100</v>
      </c>
      <c r="I74" s="11">
        <f t="shared" si="19"/>
        <v>100</v>
      </c>
      <c r="J74" s="11">
        <f t="shared" si="19"/>
        <v>100</v>
      </c>
      <c r="K74" s="11">
        <f t="shared" si="19"/>
        <v>100</v>
      </c>
      <c r="L74" s="11">
        <v>100</v>
      </c>
      <c r="M74" s="11">
        <v>100</v>
      </c>
      <c r="N74" s="11">
        <v>100</v>
      </c>
      <c r="O74" s="11">
        <v>100</v>
      </c>
      <c r="P74" s="11">
        <v>100</v>
      </c>
      <c r="Q74" s="11">
        <v>100</v>
      </c>
      <c r="R74" s="11">
        <v>100</v>
      </c>
      <c r="S74" s="11">
        <v>100</v>
      </c>
      <c r="T74" s="11">
        <v>100.00000000000001</v>
      </c>
      <c r="U74" s="11">
        <v>100.00000000000001</v>
      </c>
      <c r="V74" s="11">
        <f t="shared" si="5"/>
        <v>0</v>
      </c>
    </row>
    <row r="75" spans="2:22" x14ac:dyDescent="0.15">
      <c r="V75" s="11"/>
    </row>
    <row r="76" spans="2:22" x14ac:dyDescent="0.15">
      <c r="B76" s="1" t="s">
        <v>78</v>
      </c>
      <c r="C76" s="17">
        <f>STDEVP(C59:C73)</f>
        <v>7.1835771344798269</v>
      </c>
      <c r="D76" s="17">
        <f t="shared" ref="D76:U76" si="20">STDEVP(D59:D73)</f>
        <v>7.4350653339726884</v>
      </c>
      <c r="E76" s="17">
        <f t="shared" si="20"/>
        <v>7.1811832353796827</v>
      </c>
      <c r="F76" s="17">
        <f t="shared" si="20"/>
        <v>7.0477549572523923</v>
      </c>
      <c r="G76" s="17">
        <f t="shared" si="20"/>
        <v>6.6004045735815158</v>
      </c>
      <c r="H76" s="17">
        <f t="shared" si="20"/>
        <v>7.5672027472477463</v>
      </c>
      <c r="I76" s="17">
        <f t="shared" si="20"/>
        <v>9.0005871820524579</v>
      </c>
      <c r="J76" s="17">
        <f t="shared" si="20"/>
        <v>9.8881825420200951</v>
      </c>
      <c r="K76" s="17">
        <f t="shared" si="20"/>
        <v>7.2687541778135225</v>
      </c>
      <c r="L76" s="17">
        <f t="shared" si="20"/>
        <v>7.6578450820055064</v>
      </c>
      <c r="M76" s="17">
        <f t="shared" si="20"/>
        <v>8.5371315352233133</v>
      </c>
      <c r="N76" s="17">
        <f t="shared" si="20"/>
        <v>7.7284139916006129</v>
      </c>
      <c r="O76" s="17">
        <f t="shared" si="20"/>
        <v>9.7758350126640607</v>
      </c>
      <c r="P76" s="17">
        <f t="shared" si="20"/>
        <v>8.2388346002514226</v>
      </c>
      <c r="Q76" s="17">
        <f t="shared" si="20"/>
        <v>7.7277747528593421</v>
      </c>
      <c r="R76" s="17">
        <f t="shared" si="20"/>
        <v>7.061727343122123</v>
      </c>
      <c r="S76" s="17">
        <f t="shared" si="20"/>
        <v>7.1184164184991783</v>
      </c>
      <c r="T76" s="17">
        <f t="shared" si="20"/>
        <v>6.9853208265270279</v>
      </c>
      <c r="U76" s="17">
        <f t="shared" si="20"/>
        <v>6.9223109540044359</v>
      </c>
      <c r="V76" s="11">
        <f t="shared" si="5"/>
        <v>-0.26126618047539107</v>
      </c>
    </row>
    <row r="79" spans="2:22" x14ac:dyDescent="0.15">
      <c r="B79" s="7" t="s">
        <v>150</v>
      </c>
    </row>
    <row r="80" spans="2:22" x14ac:dyDescent="0.15">
      <c r="B80" s="7" t="s">
        <v>140</v>
      </c>
    </row>
    <row r="81" spans="2:22" x14ac:dyDescent="0.15">
      <c r="B81" t="s">
        <v>151</v>
      </c>
    </row>
    <row r="83" spans="2:22" x14ac:dyDescent="0.15">
      <c r="C83" s="2">
        <v>2002</v>
      </c>
      <c r="D83" s="2">
        <v>2003</v>
      </c>
      <c r="E83" s="2">
        <v>2004</v>
      </c>
      <c r="F83" s="2">
        <v>2005</v>
      </c>
      <c r="G83" s="2">
        <v>2006</v>
      </c>
      <c r="H83" s="2">
        <v>2007</v>
      </c>
      <c r="I83" s="2">
        <v>2008</v>
      </c>
      <c r="J83" s="2">
        <v>2009</v>
      </c>
      <c r="K83" s="2">
        <v>2009</v>
      </c>
      <c r="L83" s="2">
        <v>2010</v>
      </c>
      <c r="M83" s="2">
        <v>2011</v>
      </c>
      <c r="N83" s="2">
        <v>2012</v>
      </c>
      <c r="O83" s="2">
        <v>2013</v>
      </c>
      <c r="P83" s="2">
        <v>2014</v>
      </c>
      <c r="Q83" s="2">
        <f>P83+1</f>
        <v>2015</v>
      </c>
      <c r="R83" s="2">
        <f>Q83+1</f>
        <v>2016</v>
      </c>
      <c r="S83" s="2">
        <f>R83+1</f>
        <v>2017</v>
      </c>
      <c r="T83" s="2">
        <f>S83+1</f>
        <v>2018</v>
      </c>
      <c r="U83" s="2">
        <f>T83+1</f>
        <v>2019</v>
      </c>
      <c r="V83" t="s">
        <v>173</v>
      </c>
    </row>
    <row r="84" spans="2:22" x14ac:dyDescent="0.15">
      <c r="B84" s="1" t="s">
        <v>7</v>
      </c>
      <c r="C84" s="11">
        <v>99.568529028040217</v>
      </c>
      <c r="D84" s="11">
        <v>99.326038976590638</v>
      </c>
      <c r="E84" s="11">
        <v>100.52834344258191</v>
      </c>
      <c r="F84" s="11">
        <v>99.797144609669303</v>
      </c>
      <c r="G84" s="11">
        <v>99.42247267553887</v>
      </c>
      <c r="H84" s="11">
        <v>96.913508822847362</v>
      </c>
      <c r="I84" s="11">
        <v>98.526174710863884</v>
      </c>
      <c r="J84" s="11">
        <v>101.85781065797337</v>
      </c>
      <c r="K84" s="11">
        <v>104.46684365253198</v>
      </c>
      <c r="L84" s="11">
        <v>99.86587662921049</v>
      </c>
      <c r="M84" s="11">
        <v>99.661655937353189</v>
      </c>
      <c r="N84" s="11">
        <v>99.031480312111384</v>
      </c>
      <c r="O84" s="11">
        <v>97.456471577103684</v>
      </c>
      <c r="P84" s="11">
        <v>97.363179711071851</v>
      </c>
      <c r="Q84" s="11">
        <v>99.352772335165497</v>
      </c>
      <c r="R84" s="11">
        <v>99.687627849401181</v>
      </c>
      <c r="S84" s="11">
        <v>100.44137137082595</v>
      </c>
      <c r="T84" s="11">
        <v>100.19237225611789</v>
      </c>
      <c r="U84" s="52">
        <v>100.94477926032528</v>
      </c>
      <c r="V84" s="11">
        <f>U84-C84</f>
        <v>1.3762502322850594</v>
      </c>
    </row>
    <row r="85" spans="2:22" x14ac:dyDescent="0.15">
      <c r="B85" s="1" t="s">
        <v>8</v>
      </c>
      <c r="C85" s="11">
        <v>101.23796730022822</v>
      </c>
      <c r="D85" s="11">
        <v>100.73898629457508</v>
      </c>
      <c r="E85" s="11">
        <v>99.025880914851456</v>
      </c>
      <c r="F85" s="11">
        <v>99.90931909109355</v>
      </c>
      <c r="G85" s="11">
        <v>99.347302879851895</v>
      </c>
      <c r="H85" s="11">
        <v>102.19279943990486</v>
      </c>
      <c r="I85" s="11">
        <v>105.02849996887873</v>
      </c>
      <c r="J85" s="11">
        <v>102.06170445302189</v>
      </c>
      <c r="K85" s="11">
        <v>99.872198879504751</v>
      </c>
      <c r="L85" s="11">
        <v>105.18902468889317</v>
      </c>
      <c r="M85" s="11">
        <v>106.0604658766698</v>
      </c>
      <c r="N85" s="11">
        <v>106.30855265489345</v>
      </c>
      <c r="O85" s="11">
        <v>105.04899190486486</v>
      </c>
      <c r="P85" s="11">
        <v>105.30553878423011</v>
      </c>
      <c r="Q85" s="11">
        <v>103.37406691320686</v>
      </c>
      <c r="R85" s="11">
        <v>101.52561570438819</v>
      </c>
      <c r="S85" s="11">
        <v>99.431888807963333</v>
      </c>
      <c r="T85" s="11">
        <v>101.00597504776765</v>
      </c>
      <c r="U85" s="52">
        <v>100.15108315408676</v>
      </c>
      <c r="V85" s="11">
        <f t="shared" ref="V85:V101" si="21">U85-C85</f>
        <v>-1.0868841461414576</v>
      </c>
    </row>
    <row r="86" spans="2:22" x14ac:dyDescent="0.15">
      <c r="B86" s="1" t="s">
        <v>9</v>
      </c>
      <c r="C86" s="11">
        <v>99.418384761228253</v>
      </c>
      <c r="D86" s="11">
        <v>100.81985408344846</v>
      </c>
      <c r="E86" s="11">
        <v>101.21876330236041</v>
      </c>
      <c r="F86" s="11">
        <v>100.15275161795942</v>
      </c>
      <c r="G86" s="11">
        <v>101.362412933735</v>
      </c>
      <c r="H86" s="11">
        <v>101.9303900666356</v>
      </c>
      <c r="I86" s="11">
        <v>99.600710209904364</v>
      </c>
      <c r="J86" s="11">
        <v>95.28026488922373</v>
      </c>
      <c r="K86" s="11">
        <v>91.888124696818366</v>
      </c>
      <c r="L86" s="11">
        <v>95.075679524260053</v>
      </c>
      <c r="M86" s="11">
        <v>95.193207538330356</v>
      </c>
      <c r="N86" s="11">
        <v>95.981187150779817</v>
      </c>
      <c r="O86" s="11">
        <v>96.112467629769412</v>
      </c>
      <c r="P86" s="11">
        <v>97.348784973395041</v>
      </c>
      <c r="Q86" s="11">
        <v>95.722938385980953</v>
      </c>
      <c r="R86" s="11">
        <v>95.323250212602957</v>
      </c>
      <c r="S86" s="11">
        <v>95.097574802143484</v>
      </c>
      <c r="T86" s="11">
        <v>95.579252463798198</v>
      </c>
      <c r="U86" s="52">
        <v>95.626212708046125</v>
      </c>
      <c r="V86" s="11">
        <f t="shared" si="21"/>
        <v>-3.7921720531821279</v>
      </c>
    </row>
    <row r="87" spans="2:22" x14ac:dyDescent="0.15">
      <c r="B87" s="1" t="s">
        <v>10</v>
      </c>
      <c r="C87" s="11">
        <v>103.3953411969961</v>
      </c>
      <c r="D87" s="11">
        <v>104.02458975077823</v>
      </c>
      <c r="E87" s="11">
        <v>102.05993278806595</v>
      </c>
      <c r="F87" s="11">
        <v>100.47345573670898</v>
      </c>
      <c r="G87" s="11">
        <v>100.49667779811121</v>
      </c>
      <c r="H87" s="11">
        <v>103.99078023843822</v>
      </c>
      <c r="I87" s="11">
        <v>107.53253884364889</v>
      </c>
      <c r="J87" s="11">
        <v>106.0606591139538</v>
      </c>
      <c r="K87" s="11">
        <v>101.68548404836066</v>
      </c>
      <c r="L87" s="11">
        <v>107.60495686248784</v>
      </c>
      <c r="M87" s="11">
        <v>107.64826588423415</v>
      </c>
      <c r="N87" s="11">
        <v>106.50644079938682</v>
      </c>
      <c r="O87" s="11">
        <v>107.02066551082277</v>
      </c>
      <c r="P87" s="11">
        <v>104.84540349977568</v>
      </c>
      <c r="Q87" s="11">
        <v>104.62011083076746</v>
      </c>
      <c r="R87" s="11">
        <v>103.69461120684863</v>
      </c>
      <c r="S87" s="11">
        <v>101.34165138849747</v>
      </c>
      <c r="T87" s="11">
        <v>100.88115508184582</v>
      </c>
      <c r="U87" s="52">
        <v>100.32579964827407</v>
      </c>
      <c r="V87" s="11">
        <f t="shared" si="21"/>
        <v>-3.0695415487220288</v>
      </c>
    </row>
    <row r="88" spans="2:22" x14ac:dyDescent="0.15">
      <c r="B88" s="1" t="s">
        <v>11</v>
      </c>
      <c r="C88" s="11">
        <v>116.94683544123534</v>
      </c>
      <c r="D88" s="11">
        <v>117.95096165903574</v>
      </c>
      <c r="E88" s="11">
        <v>117.5711530209463</v>
      </c>
      <c r="F88" s="11">
        <v>121.50246880456618</v>
      </c>
      <c r="G88" s="11">
        <v>118.38995923251402</v>
      </c>
      <c r="H88" s="11">
        <v>120.05399790932751</v>
      </c>
      <c r="I88" s="11">
        <v>119.61633634583426</v>
      </c>
      <c r="J88" s="11">
        <v>124.9981536726963</v>
      </c>
      <c r="K88" s="11">
        <v>118.33610155433576</v>
      </c>
      <c r="L88" s="11">
        <v>118.70690091213642</v>
      </c>
      <c r="M88" s="11">
        <v>119.28686956331167</v>
      </c>
      <c r="N88" s="11">
        <v>118.99242409466385</v>
      </c>
      <c r="O88" s="11">
        <v>130.22094260750563</v>
      </c>
      <c r="P88" s="11">
        <v>119.80160884319818</v>
      </c>
      <c r="Q88" s="11">
        <v>122.2502138215094</v>
      </c>
      <c r="R88" s="11">
        <v>119.50552378612657</v>
      </c>
      <c r="S88" s="11">
        <v>117.05761588600949</v>
      </c>
      <c r="T88" s="11">
        <v>116.88006423453066</v>
      </c>
      <c r="U88" s="52">
        <v>116.85965292041163</v>
      </c>
      <c r="V88" s="11">
        <f t="shared" si="21"/>
        <v>-8.7182520823702703E-2</v>
      </c>
    </row>
    <row r="89" spans="2:22" x14ac:dyDescent="0.15">
      <c r="B89" s="1" t="s">
        <v>12</v>
      </c>
      <c r="C89" s="11">
        <v>117.37605044082272</v>
      </c>
      <c r="D89" s="11">
        <v>115.46765761243519</v>
      </c>
      <c r="E89" s="11">
        <v>116.79057488065723</v>
      </c>
      <c r="F89" s="11">
        <v>115.12181917847359</v>
      </c>
      <c r="G89" s="11">
        <v>115.55915769355292</v>
      </c>
      <c r="H89" s="11">
        <v>116.47305824642011</v>
      </c>
      <c r="I89" s="11">
        <v>117.92073516895418</v>
      </c>
      <c r="J89" s="11">
        <v>114.77444853250572</v>
      </c>
      <c r="K89" s="11">
        <v>109.84219671126617</v>
      </c>
      <c r="L89" s="11">
        <v>116.43705798052724</v>
      </c>
      <c r="M89" s="11">
        <v>121.49065304590857</v>
      </c>
      <c r="N89" s="11">
        <v>114.8453713451989</v>
      </c>
      <c r="O89" s="11">
        <v>119.79881644821783</v>
      </c>
      <c r="P89" s="11">
        <v>117.85443494057269</v>
      </c>
      <c r="Q89" s="11">
        <v>117.65129232400616</v>
      </c>
      <c r="R89" s="11">
        <v>114.68027896745231</v>
      </c>
      <c r="S89" s="11">
        <v>113.10508055558402</v>
      </c>
      <c r="T89" s="11">
        <v>113.07481571669487</v>
      </c>
      <c r="U89" s="52">
        <v>112.96747819590915</v>
      </c>
      <c r="V89" s="11">
        <f t="shared" si="21"/>
        <v>-4.4085722449135716</v>
      </c>
    </row>
    <row r="90" spans="2:22" x14ac:dyDescent="0.15">
      <c r="B90" s="1" t="s">
        <v>37</v>
      </c>
      <c r="C90" s="11">
        <v>95.188542732419037</v>
      </c>
      <c r="D90" s="11">
        <v>95.25242142445272</v>
      </c>
      <c r="E90" s="11">
        <v>95.940587985073705</v>
      </c>
      <c r="F90" s="11">
        <v>99.683175780358965</v>
      </c>
      <c r="G90" s="11">
        <v>99.203663741305888</v>
      </c>
      <c r="H90" s="11">
        <v>99.504457704142652</v>
      </c>
      <c r="I90" s="11">
        <v>96.15277130887857</v>
      </c>
      <c r="J90" s="11">
        <v>93.659285423763833</v>
      </c>
      <c r="K90" s="11">
        <v>96.632685259235657</v>
      </c>
      <c r="L90" s="11">
        <v>95.404877697916518</v>
      </c>
      <c r="M90" s="11">
        <v>94.350508021664851</v>
      </c>
      <c r="N90" s="11">
        <v>94.128462210578419</v>
      </c>
      <c r="O90" s="11">
        <v>93.620139420019129</v>
      </c>
      <c r="P90" s="11">
        <v>94.477746417528692</v>
      </c>
      <c r="Q90" s="11">
        <v>93.84540327163657</v>
      </c>
      <c r="R90" s="11">
        <v>93.346109011610267</v>
      </c>
      <c r="S90" s="11">
        <v>92.18736028590213</v>
      </c>
      <c r="T90" s="11">
        <v>92.374850330187527</v>
      </c>
      <c r="U90" s="52">
        <v>92.505418844730485</v>
      </c>
      <c r="V90" s="11">
        <f t="shared" si="21"/>
        <v>-2.6831238876885521</v>
      </c>
    </row>
    <row r="91" spans="2:22" x14ac:dyDescent="0.15">
      <c r="B91" s="1" t="s">
        <v>38</v>
      </c>
      <c r="C91" s="11">
        <v>93.926312390781362</v>
      </c>
      <c r="D91" s="11">
        <v>93.709142773448193</v>
      </c>
      <c r="E91" s="11">
        <v>94.764592039668187</v>
      </c>
      <c r="F91" s="11">
        <v>95.222626599684375</v>
      </c>
      <c r="G91" s="11">
        <v>94.165762039060084</v>
      </c>
      <c r="H91" s="11">
        <v>92.230036208381691</v>
      </c>
      <c r="I91" s="11">
        <v>88.24557611294307</v>
      </c>
      <c r="J91" s="11">
        <v>87.931953632921335</v>
      </c>
      <c r="K91" s="11">
        <v>92.573824852130983</v>
      </c>
      <c r="L91" s="11">
        <v>92.765695608087981</v>
      </c>
      <c r="M91" s="11">
        <v>92.399315591388017</v>
      </c>
      <c r="N91" s="11">
        <v>92.226150362130312</v>
      </c>
      <c r="O91" s="11">
        <v>92.030205024691725</v>
      </c>
      <c r="P91" s="11">
        <v>91.413350768807661</v>
      </c>
      <c r="Q91" s="11">
        <v>91.848084527212208</v>
      </c>
      <c r="R91" s="11">
        <v>91.314398599610044</v>
      </c>
      <c r="S91" s="11">
        <v>91.800359655394516</v>
      </c>
      <c r="T91" s="11">
        <v>92.189489254648933</v>
      </c>
      <c r="U91" s="52">
        <v>92.109971350206791</v>
      </c>
      <c r="V91" s="11">
        <f t="shared" si="21"/>
        <v>-1.8163410405745708</v>
      </c>
    </row>
    <row r="92" spans="2:22" x14ac:dyDescent="0.15">
      <c r="B92" s="1" t="s">
        <v>39</v>
      </c>
      <c r="C92" s="11">
        <v>104.20954317732037</v>
      </c>
      <c r="D92" s="11">
        <v>104.92086012428213</v>
      </c>
      <c r="E92" s="11">
        <v>103.057899280399</v>
      </c>
      <c r="F92" s="11">
        <v>104.47453487011695</v>
      </c>
      <c r="G92" s="11">
        <v>105.21882623508625</v>
      </c>
      <c r="H92" s="11">
        <v>104.95520367165501</v>
      </c>
      <c r="I92" s="11">
        <v>107.53117653246248</v>
      </c>
      <c r="J92" s="11">
        <v>108.8690482172442</v>
      </c>
      <c r="K92" s="11">
        <v>104.04071582367153</v>
      </c>
      <c r="L92" s="11">
        <v>105.68205951030019</v>
      </c>
      <c r="M92" s="11">
        <v>108.66686092790174</v>
      </c>
      <c r="N92" s="11">
        <v>107.97030563029477</v>
      </c>
      <c r="O92" s="11">
        <v>104.94139289427193</v>
      </c>
      <c r="P92" s="11">
        <v>106.26894330162423</v>
      </c>
      <c r="Q92" s="11">
        <v>105.58236624037956</v>
      </c>
      <c r="R92" s="11">
        <v>106.04743892013808</v>
      </c>
      <c r="S92" s="11">
        <v>103.581868878737</v>
      </c>
      <c r="T92" s="11">
        <v>102.93164410526519</v>
      </c>
      <c r="U92" s="52">
        <v>100.28459389862525</v>
      </c>
      <c r="V92" s="11">
        <f t="shared" si="21"/>
        <v>-3.9249492786951237</v>
      </c>
    </row>
    <row r="93" spans="2:22" x14ac:dyDescent="0.15">
      <c r="B93" s="1" t="s">
        <v>40</v>
      </c>
      <c r="C93" s="11">
        <v>96.46412988242453</v>
      </c>
      <c r="D93" s="11">
        <v>96.596531222221117</v>
      </c>
      <c r="E93" s="11">
        <v>96.154304256383753</v>
      </c>
      <c r="F93" s="11">
        <v>98.793070390789211</v>
      </c>
      <c r="G93" s="11">
        <v>99.540878637202951</v>
      </c>
      <c r="H93" s="11">
        <v>101.01679722140845</v>
      </c>
      <c r="I93" s="11">
        <v>100.79365136695861</v>
      </c>
      <c r="J93" s="11">
        <v>98.615344414347902</v>
      </c>
      <c r="K93" s="11">
        <v>96.113401031628712</v>
      </c>
      <c r="L93" s="11">
        <v>99.103212813193863</v>
      </c>
      <c r="M93" s="11">
        <v>98.198737441970692</v>
      </c>
      <c r="N93" s="11">
        <v>98.827358254314632</v>
      </c>
      <c r="O93" s="11">
        <v>101.27393630822823</v>
      </c>
      <c r="P93" s="11">
        <v>99.51326433362253</v>
      </c>
      <c r="Q93" s="11">
        <v>98.897588940497741</v>
      </c>
      <c r="R93" s="11">
        <v>97.931457320759776</v>
      </c>
      <c r="S93" s="11">
        <v>96.39544090612867</v>
      </c>
      <c r="T93" s="11">
        <v>96.337991201813381</v>
      </c>
      <c r="U93" s="52">
        <v>96.784945529131278</v>
      </c>
      <c r="V93" s="11">
        <f t="shared" si="21"/>
        <v>0.32081564670674823</v>
      </c>
    </row>
    <row r="94" spans="2:22" x14ac:dyDescent="0.15">
      <c r="B94" s="1" t="s">
        <v>41</v>
      </c>
      <c r="C94" s="11">
        <v>104.28365855824536</v>
      </c>
      <c r="D94" s="11">
        <v>102.65212900170229</v>
      </c>
      <c r="E94" s="11">
        <v>101.87865388680054</v>
      </c>
      <c r="F94" s="11">
        <v>99.483707653457699</v>
      </c>
      <c r="G94" s="11">
        <v>98.650479897531241</v>
      </c>
      <c r="H94" s="11">
        <v>99.378297362187595</v>
      </c>
      <c r="I94" s="11">
        <v>96.991347351922201</v>
      </c>
      <c r="J94" s="11">
        <v>92.50462695128752</v>
      </c>
      <c r="K94" s="11">
        <v>91.427880737936022</v>
      </c>
      <c r="L94" s="11">
        <v>95.140639492335623</v>
      </c>
      <c r="M94" s="11">
        <v>95.454413461276715</v>
      </c>
      <c r="N94" s="11">
        <v>100.37818991269413</v>
      </c>
      <c r="O94" s="11">
        <v>104.8825511390302</v>
      </c>
      <c r="P94" s="11">
        <v>105.24400187616887</v>
      </c>
      <c r="Q94" s="11">
        <v>109.04863310695843</v>
      </c>
      <c r="R94" s="11">
        <v>114.44311637474189</v>
      </c>
      <c r="S94" s="11">
        <v>116.74961480870707</v>
      </c>
      <c r="T94" s="11">
        <v>116.85905382557974</v>
      </c>
      <c r="U94" s="52">
        <v>114.47091873874523</v>
      </c>
      <c r="V94" s="11">
        <f t="shared" si="21"/>
        <v>10.187260180499862</v>
      </c>
    </row>
    <row r="95" spans="2:22" x14ac:dyDescent="0.15">
      <c r="B95" s="1" t="s">
        <v>42</v>
      </c>
      <c r="C95" s="11">
        <v>107.17824168188271</v>
      </c>
      <c r="D95" s="11">
        <v>108.77220015637191</v>
      </c>
      <c r="E95" s="11">
        <v>106.21608751437562</v>
      </c>
      <c r="F95" s="11">
        <v>106.33826419986492</v>
      </c>
      <c r="G95" s="11">
        <v>106.63307995196246</v>
      </c>
      <c r="H95" s="11">
        <v>110.12555965474857</v>
      </c>
      <c r="I95" s="11">
        <v>111.84916653771563</v>
      </c>
      <c r="J95" s="11">
        <v>106.81006867108857</v>
      </c>
      <c r="K95" s="11">
        <v>102.7306088661765</v>
      </c>
      <c r="L95" s="11">
        <v>111.79989258913042</v>
      </c>
      <c r="M95" s="11">
        <v>108.76619605259886</v>
      </c>
      <c r="N95" s="11">
        <v>111.09156216864029</v>
      </c>
      <c r="O95" s="11">
        <v>113.12459772065706</v>
      </c>
      <c r="P95" s="11">
        <v>112.92775445304223</v>
      </c>
      <c r="Q95" s="11">
        <v>112.11191523169529</v>
      </c>
      <c r="R95" s="11">
        <v>110.34265217705165</v>
      </c>
      <c r="S95" s="11">
        <v>107.30326100326276</v>
      </c>
      <c r="T95" s="11">
        <v>108.33971235436481</v>
      </c>
      <c r="U95" s="52">
        <v>108.59469330651082</v>
      </c>
      <c r="V95" s="11">
        <f t="shared" si="21"/>
        <v>1.4164516246281096</v>
      </c>
    </row>
    <row r="96" spans="2:22" x14ac:dyDescent="0.15">
      <c r="B96" s="1" t="s">
        <v>77</v>
      </c>
      <c r="C96" s="11">
        <v>91.898728044264146</v>
      </c>
      <c r="D96" s="11">
        <v>89.215344444516418</v>
      </c>
      <c r="E96" s="11">
        <v>90.108688901168406</v>
      </c>
      <c r="F96" s="11">
        <v>93.636080727248057</v>
      </c>
      <c r="G96" s="11">
        <v>94.5421113771541</v>
      </c>
      <c r="H96" s="11">
        <v>92.358076511411682</v>
      </c>
      <c r="I96" s="11">
        <v>88.053085627228086</v>
      </c>
      <c r="J96" s="11">
        <v>87.842317457054946</v>
      </c>
      <c r="K96" s="11">
        <v>102.03014963891492</v>
      </c>
      <c r="L96" s="11">
        <v>103.38424166685527</v>
      </c>
      <c r="M96" s="11">
        <v>103.83985232902003</v>
      </c>
      <c r="N96" s="11">
        <v>104.58651136273789</v>
      </c>
      <c r="O96" s="11">
        <v>105.02590013871109</v>
      </c>
      <c r="P96" s="11">
        <v>107.4953508966852</v>
      </c>
      <c r="Q96" s="11">
        <v>109.3178118344927</v>
      </c>
      <c r="R96" s="11">
        <v>110.49807803815716</v>
      </c>
      <c r="S96" s="11">
        <v>113.75403359773392</v>
      </c>
      <c r="T96" s="11">
        <v>112.06167616244242</v>
      </c>
      <c r="U96" s="52">
        <v>110.01799020686366</v>
      </c>
      <c r="V96" s="11">
        <f t="shared" si="21"/>
        <v>18.119262162599512</v>
      </c>
    </row>
    <row r="97" spans="2:22" x14ac:dyDescent="0.15">
      <c r="B97" s="1" t="s">
        <v>16</v>
      </c>
      <c r="C97" s="11">
        <v>99.098037166421662</v>
      </c>
      <c r="D97" s="11">
        <v>98.767133590245166</v>
      </c>
      <c r="E97" s="11">
        <v>98.548030059748086</v>
      </c>
      <c r="F97" s="11">
        <v>98.348480657669441</v>
      </c>
      <c r="G97" s="11">
        <v>98.80144688900063</v>
      </c>
      <c r="H97" s="11">
        <v>98.086743850659857</v>
      </c>
      <c r="I97" s="11">
        <v>101.18700765393046</v>
      </c>
      <c r="J97" s="11">
        <v>108.90381159492489</v>
      </c>
      <c r="K97" s="11">
        <v>111.01274866331964</v>
      </c>
      <c r="L97" s="11">
        <v>101.31234806211147</v>
      </c>
      <c r="M97" s="11">
        <v>101.27139270894048</v>
      </c>
      <c r="N97" s="11">
        <v>99.487145748296797</v>
      </c>
      <c r="O97" s="11">
        <v>98.347924896450834</v>
      </c>
      <c r="P97" s="11">
        <v>99.048698245951357</v>
      </c>
      <c r="Q97" s="11">
        <v>98.348355954033636</v>
      </c>
      <c r="R97" s="11">
        <v>99.31391871673506</v>
      </c>
      <c r="S97" s="11">
        <v>101.46190778102215</v>
      </c>
      <c r="T97" s="11">
        <v>100.29977202763504</v>
      </c>
      <c r="U97" s="52">
        <v>101.17591162377194</v>
      </c>
      <c r="V97" s="11">
        <f t="shared" si="21"/>
        <v>2.0778744573502763</v>
      </c>
    </row>
    <row r="98" spans="2:22" x14ac:dyDescent="0.15">
      <c r="B98" s="1" t="s">
        <v>115</v>
      </c>
      <c r="C98" s="11">
        <v>105.40827645346631</v>
      </c>
      <c r="D98" s="11">
        <v>104.74986792956422</v>
      </c>
      <c r="E98" s="11">
        <v>104.33288686985989</v>
      </c>
      <c r="F98" s="11">
        <v>104.19263129258155</v>
      </c>
      <c r="G98" s="11">
        <v>103.4216445304717</v>
      </c>
      <c r="H98" s="11">
        <v>106.08407373404562</v>
      </c>
      <c r="I98" s="11">
        <v>108.43292001946141</v>
      </c>
      <c r="J98" s="11">
        <v>107.40143785443279</v>
      </c>
      <c r="K98" s="11">
        <v>103.47620487972605</v>
      </c>
      <c r="L98" s="11">
        <v>108.3941908544752</v>
      </c>
      <c r="M98" s="11">
        <v>108.37989774262053</v>
      </c>
      <c r="N98" s="11">
        <v>107.96272935575017</v>
      </c>
      <c r="O98" s="11">
        <v>107.37426760672933</v>
      </c>
      <c r="P98" s="11">
        <v>105.78346819845227</v>
      </c>
      <c r="Q98" s="11">
        <v>105.81098877389259</v>
      </c>
      <c r="R98" s="11">
        <v>105.04915734457632</v>
      </c>
      <c r="S98" s="11">
        <v>102.87188488943112</v>
      </c>
      <c r="T98" s="11">
        <v>103.07206662348781</v>
      </c>
      <c r="U98" s="52">
        <v>103.62491775107027</v>
      </c>
      <c r="V98" s="11">
        <f t="shared" si="21"/>
        <v>-1.7833587023960433</v>
      </c>
    </row>
    <row r="99" spans="2:22" x14ac:dyDescent="0.15">
      <c r="B99" s="1" t="s">
        <v>116</v>
      </c>
      <c r="C99" s="11">
        <v>100</v>
      </c>
      <c r="D99" s="11">
        <v>100</v>
      </c>
      <c r="E99" s="11">
        <v>100</v>
      </c>
      <c r="F99" s="11">
        <v>100</v>
      </c>
      <c r="G99" s="11">
        <v>100</v>
      </c>
      <c r="H99" s="11">
        <v>100</v>
      </c>
      <c r="I99" s="11">
        <v>100</v>
      </c>
      <c r="J99" s="11">
        <v>100</v>
      </c>
      <c r="K99" s="11">
        <v>100</v>
      </c>
      <c r="L99" s="11">
        <v>100</v>
      </c>
      <c r="M99" s="11">
        <v>100</v>
      </c>
      <c r="N99" s="11">
        <v>100</v>
      </c>
      <c r="O99" s="11">
        <v>100</v>
      </c>
      <c r="P99" s="11">
        <v>100</v>
      </c>
      <c r="Q99" s="11">
        <v>100</v>
      </c>
      <c r="R99" s="11">
        <v>100</v>
      </c>
      <c r="S99" s="11">
        <v>100</v>
      </c>
      <c r="T99" s="11">
        <v>100.00000000000001</v>
      </c>
      <c r="U99" s="52">
        <v>100</v>
      </c>
      <c r="V99" s="11">
        <f t="shared" si="21"/>
        <v>0</v>
      </c>
    </row>
    <row r="100" spans="2:22" x14ac:dyDescent="0.15">
      <c r="S100" s="11"/>
      <c r="T100" s="11"/>
      <c r="U100" s="11"/>
      <c r="V100" s="11"/>
    </row>
    <row r="101" spans="2:22" x14ac:dyDescent="0.15">
      <c r="B101" s="1" t="s">
        <v>78</v>
      </c>
      <c r="C101" s="17">
        <f>STDEVP(C84:C98)</f>
        <v>7.1835771344798269</v>
      </c>
      <c r="D101" s="17">
        <f t="shared" ref="D101:M101" si="22">STDEVP(D84:D98)</f>
        <v>7.4350653339726884</v>
      </c>
      <c r="E101" s="17">
        <f t="shared" si="22"/>
        <v>7.1811832353796827</v>
      </c>
      <c r="F101" s="17">
        <f t="shared" si="22"/>
        <v>7.0477549572523923</v>
      </c>
      <c r="G101" s="17">
        <f t="shared" si="22"/>
        <v>6.6004045735815158</v>
      </c>
      <c r="H101" s="17">
        <f t="shared" si="22"/>
        <v>7.5672027472477463</v>
      </c>
      <c r="I101" s="17">
        <f t="shared" si="22"/>
        <v>9.0005871820524579</v>
      </c>
      <c r="J101" s="17">
        <f t="shared" si="22"/>
        <v>9.8881825420200951</v>
      </c>
      <c r="K101" s="17">
        <f t="shared" si="22"/>
        <v>7.2687541778135225</v>
      </c>
      <c r="L101" s="17">
        <f t="shared" si="22"/>
        <v>7.6337411139902365</v>
      </c>
      <c r="M101" s="17">
        <f t="shared" si="22"/>
        <v>8.4025340333599452</v>
      </c>
      <c r="N101" s="17">
        <f t="shared" ref="N101:U101" si="23">STDEVP(N84:N98)</f>
        <v>7.3991799214494574</v>
      </c>
      <c r="O101" s="17">
        <f t="shared" si="23"/>
        <v>9.7381892601941864</v>
      </c>
      <c r="P101" s="17">
        <f t="shared" si="23"/>
        <v>7.8588207288771548</v>
      </c>
      <c r="Q101" s="17">
        <f t="shared" si="23"/>
        <v>8.3282176568415878</v>
      </c>
      <c r="R101" s="17">
        <f t="shared" si="23"/>
        <v>8.0998887149402083</v>
      </c>
      <c r="S101" s="17">
        <f t="shared" si="23"/>
        <v>8.1333861110946746</v>
      </c>
      <c r="T101" s="17">
        <f t="shared" si="23"/>
        <v>7.943033120462335</v>
      </c>
      <c r="U101" s="17">
        <f t="shared" si="23"/>
        <v>7.553135039914685</v>
      </c>
      <c r="V101" s="11">
        <f t="shared" si="21"/>
        <v>0.36955790543485811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W110"/>
  <sheetViews>
    <sheetView topLeftCell="A3" zoomScale="150" zoomScaleNormal="150" zoomScalePageLayoutView="150" workbookViewId="0">
      <pane xSplit="15800" ySplit="4000" topLeftCell="S31" activePane="bottomRight"/>
      <selection activeCell="B4" sqref="B4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3" customWidth="1"/>
    <col min="2" max="2" width="58.5" customWidth="1"/>
    <col min="3" max="3" width="8.5" customWidth="1"/>
    <col min="4" max="5" width="9.83203125" customWidth="1"/>
    <col min="6" max="6" width="9.33203125" customWidth="1"/>
    <col min="7" max="8" width="9.5" customWidth="1"/>
    <col min="9" max="9" width="9.83203125" customWidth="1"/>
    <col min="10" max="10" width="9.6640625" customWidth="1"/>
    <col min="11" max="11" width="10.1640625" customWidth="1"/>
  </cols>
  <sheetData>
    <row r="4" spans="2:22" x14ac:dyDescent="0.15">
      <c r="B4" s="7" t="s">
        <v>111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697.71295318844636</v>
      </c>
      <c r="D9" s="4">
        <f t="shared" ref="D9:L9" si="1">D10+D17</f>
        <v>826.68471580623759</v>
      </c>
      <c r="E9" s="4">
        <f t="shared" si="1"/>
        <v>1011.5781276103253</v>
      </c>
      <c r="F9" s="4">
        <f t="shared" si="1"/>
        <v>1274.5915205074571</v>
      </c>
      <c r="G9" s="4">
        <f t="shared" si="1"/>
        <v>1523.2760791140768</v>
      </c>
      <c r="H9" s="4">
        <f t="shared" si="1"/>
        <v>1563.5825761048986</v>
      </c>
      <c r="I9" s="4">
        <f t="shared" si="1"/>
        <v>1281.2898571961834</v>
      </c>
      <c r="J9" s="4">
        <f t="shared" si="1"/>
        <v>1106.5923796666366</v>
      </c>
      <c r="K9" s="4">
        <f t="shared" si="1"/>
        <v>1362.3198296666365</v>
      </c>
      <c r="L9" s="4">
        <f t="shared" si="1"/>
        <v>1289.2611137493866</v>
      </c>
      <c r="M9" s="4">
        <f t="shared" ref="M9:R9" si="2">M10+M17</f>
        <v>1196.3357026704155</v>
      </c>
      <c r="N9" s="4">
        <f t="shared" si="2"/>
        <v>1098.1144755909386</v>
      </c>
      <c r="O9" s="4">
        <f t="shared" si="2"/>
        <v>1099.4242777023828</v>
      </c>
      <c r="P9" s="4">
        <f t="shared" si="2"/>
        <v>1161.8760037003942</v>
      </c>
      <c r="Q9" s="4">
        <f t="shared" si="2"/>
        <v>1225.4956860973316</v>
      </c>
      <c r="R9" s="18">
        <f t="shared" si="2"/>
        <v>1226.17224298571</v>
      </c>
      <c r="S9" s="18">
        <f>S10+S17</f>
        <v>1286.5420012528816</v>
      </c>
      <c r="T9" s="18">
        <f>T10+T17</f>
        <v>1377.2749493638053</v>
      </c>
      <c r="U9" s="18">
        <f>U10+U17</f>
        <v>1474.4874566765882</v>
      </c>
    </row>
    <row r="10" spans="2:22" x14ac:dyDescent="0.15">
      <c r="B10" s="5" t="s">
        <v>96</v>
      </c>
      <c r="C10" s="6">
        <f>SUM(C11:C16)</f>
        <v>333.52338975676327</v>
      </c>
      <c r="D10" s="6">
        <f t="shared" ref="D10:J10" si="3">SUM(D11:D16)</f>
        <v>425.62571580623757</v>
      </c>
      <c r="E10" s="6">
        <f t="shared" si="3"/>
        <v>552.78942761032522</v>
      </c>
      <c r="F10" s="6">
        <f t="shared" si="3"/>
        <v>745.16942050745695</v>
      </c>
      <c r="G10" s="6">
        <f t="shared" si="3"/>
        <v>873.79359911407664</v>
      </c>
      <c r="H10" s="6">
        <f t="shared" si="3"/>
        <v>896.48365610489884</v>
      </c>
      <c r="I10" s="6">
        <f t="shared" si="3"/>
        <v>621.31273719618343</v>
      </c>
      <c r="J10" s="6">
        <f t="shared" si="3"/>
        <v>473.93433966663645</v>
      </c>
      <c r="K10" s="6">
        <f>J10</f>
        <v>473.93433966663645</v>
      </c>
      <c r="L10" s="6">
        <f t="shared" ref="L10:Q10" si="4">SUM(L11:L16)</f>
        <v>438.72091374938651</v>
      </c>
      <c r="M10" s="6">
        <f t="shared" si="4"/>
        <v>347.47194506041546</v>
      </c>
      <c r="N10" s="6">
        <f t="shared" si="4"/>
        <v>319.04120212093858</v>
      </c>
      <c r="O10" s="6">
        <f t="shared" si="4"/>
        <v>318.71355933238294</v>
      </c>
      <c r="P10" s="6">
        <f t="shared" si="4"/>
        <v>369.96389020039419</v>
      </c>
      <c r="Q10" s="6">
        <f t="shared" si="4"/>
        <v>380.97445617733132</v>
      </c>
      <c r="R10" s="43">
        <f>SUM(R11:R16)</f>
        <v>383.15910042570994</v>
      </c>
      <c r="S10" s="43">
        <f>SUM(S11:S16)</f>
        <v>378.57922940288159</v>
      </c>
      <c r="T10" s="43">
        <f>SUM(T11:T16)</f>
        <v>410.92926727380518</v>
      </c>
      <c r="U10" s="43">
        <f>SUM(U11:U16)</f>
        <v>426.7549921365881</v>
      </c>
    </row>
    <row r="11" spans="2:22" x14ac:dyDescent="0.15">
      <c r="B11" t="s">
        <v>132</v>
      </c>
      <c r="C11" s="1">
        <v>43.244131877389691</v>
      </c>
      <c r="D11" s="1">
        <v>45.879969534949694</v>
      </c>
      <c r="E11" s="1">
        <v>49.235007203354066</v>
      </c>
      <c r="F11" s="1">
        <v>53.559958550974059</v>
      </c>
      <c r="G11" s="1">
        <v>70.785589217266264</v>
      </c>
      <c r="H11" s="1">
        <v>70.844218388343108</v>
      </c>
      <c r="I11" s="1">
        <v>78.038353622288255</v>
      </c>
      <c r="J11" s="1">
        <v>75.40529791677362</v>
      </c>
      <c r="K11" s="1">
        <v>75.40529791677362</v>
      </c>
      <c r="L11" s="1">
        <v>87.240801101612718</v>
      </c>
      <c r="M11" s="1">
        <v>80.316851962051473</v>
      </c>
      <c r="N11" s="1">
        <v>88.341652193867503</v>
      </c>
      <c r="O11" s="1">
        <v>87.977324232785307</v>
      </c>
      <c r="P11" s="1">
        <v>92.380669461645567</v>
      </c>
      <c r="Q11" s="1">
        <v>96.012570845360869</v>
      </c>
      <c r="R11" s="1">
        <v>102.95697518720674</v>
      </c>
      <c r="S11" s="1">
        <v>99.907652644448532</v>
      </c>
      <c r="T11" s="1">
        <v>113.0112165913047</v>
      </c>
      <c r="U11" s="1">
        <v>120.52186524601281</v>
      </c>
      <c r="V11" s="1"/>
    </row>
    <row r="12" spans="2:22" x14ac:dyDescent="0.15">
      <c r="B12" t="s">
        <v>6</v>
      </c>
      <c r="C12" s="1">
        <v>14.436</v>
      </c>
      <c r="D12" s="1">
        <v>16.571000000000002</v>
      </c>
      <c r="E12" s="1">
        <v>18.956</v>
      </c>
      <c r="F12" s="1">
        <v>22.294</v>
      </c>
      <c r="G12" s="1">
        <v>27.244</v>
      </c>
      <c r="H12" s="1">
        <v>35.179000000000002</v>
      </c>
      <c r="I12" s="1">
        <v>41.747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"/>
    </row>
    <row r="13" spans="2:22" x14ac:dyDescent="0.15">
      <c r="B13" t="s">
        <v>67</v>
      </c>
      <c r="C13" s="1">
        <v>17.079999999999998</v>
      </c>
      <c r="D13" s="1">
        <v>25.956</v>
      </c>
      <c r="E13" s="1">
        <v>33.912407217132774</v>
      </c>
      <c r="F13" s="1">
        <v>53.962954466047542</v>
      </c>
      <c r="G13" s="1">
        <v>54.307846546903207</v>
      </c>
      <c r="H13" s="1">
        <v>67.809443622183835</v>
      </c>
      <c r="I13" s="1">
        <v>70.153849311547987</v>
      </c>
      <c r="J13" s="1">
        <v>58.445080822215644</v>
      </c>
      <c r="K13" s="1">
        <f>J13</f>
        <v>58.445080822215644</v>
      </c>
      <c r="L13" s="1">
        <v>61.336913579468039</v>
      </c>
      <c r="M13" s="1">
        <v>47.238097143671446</v>
      </c>
      <c r="N13" s="1">
        <v>58.346225258862489</v>
      </c>
      <c r="O13" s="1">
        <v>53.823819925859695</v>
      </c>
      <c r="P13" s="1">
        <v>97.482372162784642</v>
      </c>
      <c r="Q13" s="1">
        <v>81.143536012540835</v>
      </c>
      <c r="R13" s="1">
        <v>76.878747748237501</v>
      </c>
      <c r="S13" s="1">
        <v>81.235237069253884</v>
      </c>
      <c r="T13" s="1">
        <v>79.404119465419228</v>
      </c>
      <c r="U13" s="1">
        <v>72.2899685260345</v>
      </c>
      <c r="V13" s="1"/>
    </row>
    <row r="14" spans="2:22" x14ac:dyDescent="0.15">
      <c r="B14" t="s">
        <v>13</v>
      </c>
      <c r="C14" s="1">
        <v>194.31598955517762</v>
      </c>
      <c r="D14" s="1">
        <v>271.62475253196095</v>
      </c>
      <c r="E14" s="1">
        <v>383.078396</v>
      </c>
      <c r="F14" s="1">
        <v>547.94399999999996</v>
      </c>
      <c r="G14" s="1">
        <v>654.1389999999999</v>
      </c>
      <c r="H14" s="1">
        <v>649.96800000000007</v>
      </c>
      <c r="I14" s="1">
        <v>364.226</v>
      </c>
      <c r="J14" s="1">
        <v>282.30100000000004</v>
      </c>
      <c r="K14" s="1">
        <v>282.30100000000004</v>
      </c>
      <c r="L14" s="1">
        <v>236.518</v>
      </c>
      <c r="M14" s="1">
        <v>183.149</v>
      </c>
      <c r="N14" s="1">
        <v>146.27636819999998</v>
      </c>
      <c r="O14" s="1">
        <v>149.1303675675</v>
      </c>
      <c r="P14" s="1">
        <v>156.50721050000001</v>
      </c>
      <c r="Q14" s="1">
        <v>180.60003549999999</v>
      </c>
      <c r="R14" s="1">
        <v>179.06567950000002</v>
      </c>
      <c r="S14" s="1">
        <v>173.31439749999998</v>
      </c>
      <c r="T14" s="1">
        <v>186.67375050000001</v>
      </c>
      <c r="U14" s="1">
        <v>202.11460750000003</v>
      </c>
      <c r="V14" s="1"/>
    </row>
    <row r="15" spans="2:22" ht="16" x14ac:dyDescent="0.2">
      <c r="B15" t="s">
        <v>44</v>
      </c>
      <c r="C15" s="1">
        <v>64.447268324195932</v>
      </c>
      <c r="D15" s="1">
        <v>65.593993739326905</v>
      </c>
      <c r="E15" s="1">
        <v>67.607617189838365</v>
      </c>
      <c r="F15" s="1">
        <v>67.408507490435426</v>
      </c>
      <c r="G15" s="1">
        <v>67.31716334990729</v>
      </c>
      <c r="H15" s="1">
        <v>72.682994094371821</v>
      </c>
      <c r="I15" s="1">
        <v>67.147534262347236</v>
      </c>
      <c r="J15" s="1">
        <v>57.782960927647139</v>
      </c>
      <c r="K15" s="1">
        <v>57.782960927647139</v>
      </c>
      <c r="L15" s="1">
        <v>53.62519906830579</v>
      </c>
      <c r="M15" s="1">
        <v>36.767995954692559</v>
      </c>
      <c r="N15" s="1">
        <v>26.0769564682086</v>
      </c>
      <c r="O15" s="24">
        <v>27.782047606237931</v>
      </c>
      <c r="P15" s="1">
        <v>23.593638075963987</v>
      </c>
      <c r="Q15" s="1">
        <v>23.218313819429632</v>
      </c>
      <c r="R15" s="1">
        <v>24.257697990265704</v>
      </c>
      <c r="S15" s="1">
        <v>24.121942189179229</v>
      </c>
      <c r="T15" s="1">
        <v>31.840180717081225</v>
      </c>
      <c r="U15" s="1">
        <v>31.828550864540752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364.18956343168315</v>
      </c>
      <c r="D17" s="6">
        <f t="shared" ref="D17:U17" si="5">D18+D19+D20+D21</f>
        <v>401.05899999999997</v>
      </c>
      <c r="E17" s="6">
        <f t="shared" si="5"/>
        <v>458.78870000000001</v>
      </c>
      <c r="F17" s="6">
        <f t="shared" si="5"/>
        <v>529.4221</v>
      </c>
      <c r="G17" s="6">
        <f t="shared" si="5"/>
        <v>649.48248000000001</v>
      </c>
      <c r="H17" s="6">
        <f t="shared" si="5"/>
        <v>667.09891999999991</v>
      </c>
      <c r="I17" s="6">
        <f t="shared" si="5"/>
        <v>659.97712000000001</v>
      </c>
      <c r="J17" s="6">
        <f t="shared" si="5"/>
        <v>632.65804000000003</v>
      </c>
      <c r="K17" s="6">
        <f t="shared" si="5"/>
        <v>888.38549</v>
      </c>
      <c r="L17" s="6">
        <f t="shared" si="5"/>
        <v>850.54020000000003</v>
      </c>
      <c r="M17" s="6">
        <f t="shared" si="5"/>
        <v>848.86375760999999</v>
      </c>
      <c r="N17" s="6">
        <f t="shared" si="5"/>
        <v>779.07327346999989</v>
      </c>
      <c r="O17" s="6">
        <f t="shared" si="5"/>
        <v>780.71071837</v>
      </c>
      <c r="P17" s="6">
        <f t="shared" si="5"/>
        <v>791.91211350000003</v>
      </c>
      <c r="Q17" s="6">
        <f t="shared" si="5"/>
        <v>844.52122992000022</v>
      </c>
      <c r="R17" s="6">
        <f t="shared" si="5"/>
        <v>843.01314256000001</v>
      </c>
      <c r="S17" s="6">
        <f t="shared" si="5"/>
        <v>907.96277184999997</v>
      </c>
      <c r="T17" s="6">
        <f t="shared" si="5"/>
        <v>966.34568209000008</v>
      </c>
      <c r="U17" s="6">
        <f t="shared" si="5"/>
        <v>1047.7324645400001</v>
      </c>
      <c r="V17" s="1"/>
    </row>
    <row r="18" spans="2:22" ht="16" x14ac:dyDescent="0.2">
      <c r="B18" t="s">
        <v>119</v>
      </c>
      <c r="C18" s="1">
        <v>299.91099179168316</v>
      </c>
      <c r="D18" s="1">
        <v>331.851</v>
      </c>
      <c r="E18" s="1">
        <v>380.87200000000001</v>
      </c>
      <c r="F18" s="1">
        <v>440.45080000000002</v>
      </c>
      <c r="G18" s="1">
        <v>549.75546999999995</v>
      </c>
      <c r="H18" s="1">
        <v>567.11195999999995</v>
      </c>
      <c r="I18" s="1">
        <v>595.68591000000004</v>
      </c>
      <c r="J18" s="1">
        <v>583.25350000000003</v>
      </c>
      <c r="K18" s="1">
        <v>838.98095000000001</v>
      </c>
      <c r="L18" s="1">
        <v>802.85880000000009</v>
      </c>
      <c r="M18" s="1">
        <v>806.98694097999999</v>
      </c>
      <c r="N18" s="1">
        <v>740.24472899999989</v>
      </c>
      <c r="O18" s="24">
        <v>765.04506385000002</v>
      </c>
      <c r="P18" s="24">
        <v>784.55025804000002</v>
      </c>
      <c r="Q18" s="24">
        <v>835.45153407000021</v>
      </c>
      <c r="R18" s="24">
        <v>830.36957416000007</v>
      </c>
      <c r="S18" s="24">
        <v>894.0868845</v>
      </c>
      <c r="T18" s="24">
        <v>949.75015714000006</v>
      </c>
      <c r="U18" s="24">
        <v>1029.1360417100002</v>
      </c>
      <c r="V18" s="1"/>
    </row>
    <row r="19" spans="2:22" ht="14" x14ac:dyDescent="0.2">
      <c r="B19" t="s">
        <v>62</v>
      </c>
      <c r="C19" s="1">
        <v>35.612266689999998</v>
      </c>
      <c r="D19" s="1">
        <v>38.9</v>
      </c>
      <c r="E19" s="1">
        <v>45.427999999999997</v>
      </c>
      <c r="F19" s="1">
        <v>54.42266</v>
      </c>
      <c r="G19" s="1">
        <v>63.795059999999999</v>
      </c>
      <c r="H19" s="1">
        <v>63.197089999999996</v>
      </c>
      <c r="I19" s="1">
        <v>30.359270000000002</v>
      </c>
      <c r="J19" s="1">
        <v>16.977310000000003</v>
      </c>
      <c r="K19" s="1">
        <v>16.977310000000003</v>
      </c>
      <c r="L19" s="1">
        <v>16.22259</v>
      </c>
      <c r="M19" s="1">
        <v>11.261376270000001</v>
      </c>
      <c r="N19" s="1">
        <v>8.0726335000000002</v>
      </c>
      <c r="O19" s="25">
        <v>7.0165936699999998</v>
      </c>
      <c r="P19" s="35">
        <v>6.61136546</v>
      </c>
      <c r="Q19" s="35">
        <v>8.4104647499999992</v>
      </c>
      <c r="R19" s="35">
        <v>8.9812446299999991</v>
      </c>
      <c r="S19" s="35">
        <v>10.616280160000001</v>
      </c>
      <c r="T19" s="10">
        <v>13.048659149999999</v>
      </c>
      <c r="U19" s="1">
        <v>14.563902380000002</v>
      </c>
      <c r="V19" s="1"/>
    </row>
    <row r="20" spans="2:22" x14ac:dyDescent="0.15">
      <c r="B20" t="s">
        <v>18</v>
      </c>
      <c r="C20" s="1">
        <v>28.666304949999997</v>
      </c>
      <c r="D20" s="1">
        <v>30.308</v>
      </c>
      <c r="E20" s="1">
        <v>32.488700000000001</v>
      </c>
      <c r="F20" s="1">
        <v>34.548639999999999</v>
      </c>
      <c r="G20" s="1">
        <v>35.931950000000001</v>
      </c>
      <c r="H20" s="1">
        <v>36.789870000000001</v>
      </c>
      <c r="I20" s="1">
        <v>33.931939999999997</v>
      </c>
      <c r="J20" s="1">
        <v>32.427230000000002</v>
      </c>
      <c r="K20" s="1">
        <v>32.427230000000002</v>
      </c>
      <c r="L20" s="1">
        <v>31.45881</v>
      </c>
      <c r="M20" s="1">
        <v>30.615440360000001</v>
      </c>
      <c r="N20" s="1">
        <v>28.827990969999998</v>
      </c>
      <c r="O20" s="1">
        <v>7.4014408499999984</v>
      </c>
      <c r="P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1.9279200000000001</v>
      </c>
      <c r="O21" s="32">
        <v>1.24762</v>
      </c>
      <c r="P21" s="32">
        <v>0.75048999999999999</v>
      </c>
      <c r="Q21" s="32">
        <v>0.65923109999999996</v>
      </c>
      <c r="R21" s="32">
        <v>3.66232377</v>
      </c>
      <c r="S21" s="32">
        <v>3.2596071899999997</v>
      </c>
      <c r="T21" s="50">
        <v>3.5468658</v>
      </c>
      <c r="U21" s="50">
        <v>4.0325204499999998</v>
      </c>
      <c r="V21" s="1"/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601.34084206631451</v>
      </c>
      <c r="D23" s="4">
        <f t="shared" ref="D23:K23" si="6">D24+D25+D26</f>
        <v>644.47</v>
      </c>
      <c r="E23" s="4">
        <f t="shared" si="6"/>
        <v>704.82704999999999</v>
      </c>
      <c r="F23" s="4">
        <f t="shared" si="6"/>
        <v>777.86185</v>
      </c>
      <c r="G23" s="4">
        <f t="shared" si="6"/>
        <v>843.46368000000007</v>
      </c>
      <c r="H23" s="4">
        <f t="shared" si="6"/>
        <v>891.55217000000005</v>
      </c>
      <c r="I23" s="4">
        <f t="shared" si="6"/>
        <v>817.48647000000005</v>
      </c>
      <c r="J23" s="4">
        <f t="shared" si="6"/>
        <v>667.88195999999994</v>
      </c>
      <c r="K23" s="4">
        <f t="shared" si="6"/>
        <v>942.04593385714281</v>
      </c>
      <c r="L23" s="4">
        <f>L24+L25+L26</f>
        <v>1193.3445499999998</v>
      </c>
      <c r="M23" s="4">
        <f>M24+M25+M26</f>
        <v>1174.4598510466753</v>
      </c>
      <c r="N23" s="4">
        <f>N24+N25+N26</f>
        <v>1169.4784782223614</v>
      </c>
      <c r="O23" s="4">
        <f t="shared" ref="O23:U23" si="7">O24+O25+O26+O27</f>
        <v>1248.1064643380987</v>
      </c>
      <c r="P23" s="4">
        <f t="shared" si="7"/>
        <v>1299.8236513392972</v>
      </c>
      <c r="Q23" s="4">
        <f t="shared" si="7"/>
        <v>1382.7594559274994</v>
      </c>
      <c r="R23" s="4">
        <f t="shared" si="7"/>
        <v>1420.2400393793664</v>
      </c>
      <c r="S23" s="4">
        <f t="shared" si="7"/>
        <v>1462.3205933155664</v>
      </c>
      <c r="T23" s="4">
        <f t="shared" si="7"/>
        <v>1568.7775561396622</v>
      </c>
      <c r="U23" s="4">
        <f t="shared" si="7"/>
        <v>1622.8770256060316</v>
      </c>
      <c r="V23" s="1"/>
    </row>
    <row r="24" spans="2:22" ht="16" x14ac:dyDescent="0.2">
      <c r="B24" t="s">
        <v>20</v>
      </c>
      <c r="C24" s="1">
        <v>357.81545584513538</v>
      </c>
      <c r="D24" s="1">
        <v>389.822</v>
      </c>
      <c r="E24" s="1">
        <v>436.96300000000002</v>
      </c>
      <c r="F24" s="1">
        <v>494.14191</v>
      </c>
      <c r="G24" s="1">
        <v>543.16643999999997</v>
      </c>
      <c r="H24" s="1">
        <v>562.96339999999998</v>
      </c>
      <c r="I24" s="1">
        <v>493.84393999999998</v>
      </c>
      <c r="J24" s="1">
        <v>351.74002000000002</v>
      </c>
      <c r="K24" s="1">
        <v>502.4857428571429</v>
      </c>
      <c r="L24" s="1">
        <v>743.35645</v>
      </c>
      <c r="M24" s="1">
        <v>736.33980114235294</v>
      </c>
      <c r="N24" s="1">
        <v>739.9112428729801</v>
      </c>
      <c r="O24" s="24">
        <v>786.03893558127879</v>
      </c>
      <c r="P24" s="24">
        <v>828.61114882818867</v>
      </c>
      <c r="Q24" s="24">
        <v>894.03219311272665</v>
      </c>
      <c r="R24" s="24">
        <v>931.29107666063874</v>
      </c>
      <c r="S24" s="24">
        <v>962.4257660175216</v>
      </c>
      <c r="T24" s="24">
        <v>1061.8600488101936</v>
      </c>
      <c r="U24" s="24">
        <v>1068.2378542679016</v>
      </c>
      <c r="V24" s="1"/>
    </row>
    <row r="25" spans="2:22" x14ac:dyDescent="0.15">
      <c r="B25" t="s">
        <v>24</v>
      </c>
      <c r="C25" s="1">
        <v>222.41438622117911</v>
      </c>
      <c r="D25" s="1">
        <v>231.262</v>
      </c>
      <c r="E25" s="1">
        <v>242.80465000000001</v>
      </c>
      <c r="F25" s="1">
        <v>257.11259000000001</v>
      </c>
      <c r="G25" s="1">
        <v>269.93378000000001</v>
      </c>
      <c r="H25" s="1">
        <v>294.73152000000005</v>
      </c>
      <c r="I25" s="1">
        <v>284.64784000000003</v>
      </c>
      <c r="J25" s="1">
        <v>274.26278000000002</v>
      </c>
      <c r="K25" s="1">
        <v>397.68103099999996</v>
      </c>
      <c r="L25" s="1">
        <v>405.51094000000001</v>
      </c>
      <c r="M25" s="1">
        <v>393.3860434777298</v>
      </c>
      <c r="N25" s="1">
        <v>379.77290048847681</v>
      </c>
      <c r="O25" s="1">
        <v>410.79048571825456</v>
      </c>
      <c r="P25" s="1">
        <v>417.14903841039904</v>
      </c>
      <c r="Q25" s="1">
        <v>426.45192525336984</v>
      </c>
      <c r="R25" s="1">
        <v>434.11001573381964</v>
      </c>
      <c r="S25" s="1">
        <v>441.90025607892608</v>
      </c>
      <c r="T25" s="1">
        <v>447.19348028486058</v>
      </c>
      <c r="U25" s="1">
        <v>495.0671801683776</v>
      </c>
      <c r="V25" s="1"/>
    </row>
    <row r="26" spans="2:22" ht="14" x14ac:dyDescent="0.2">
      <c r="B26" t="s">
        <v>100</v>
      </c>
      <c r="C26" s="1">
        <v>21.111000000000001</v>
      </c>
      <c r="D26" s="1">
        <v>23.385999999999999</v>
      </c>
      <c r="E26" s="1">
        <v>25.0594</v>
      </c>
      <c r="F26" s="1">
        <v>26.60735</v>
      </c>
      <c r="G26" s="1">
        <v>30.36346</v>
      </c>
      <c r="H26" s="1">
        <v>33.857250000000001</v>
      </c>
      <c r="I26" s="1">
        <v>38.994689999999999</v>
      </c>
      <c r="J26" s="1">
        <v>41.879159999999999</v>
      </c>
      <c r="K26" s="1">
        <v>41.879159999999999</v>
      </c>
      <c r="L26" s="1">
        <v>44.477160000000005</v>
      </c>
      <c r="M26" s="1">
        <v>44.734006426592778</v>
      </c>
      <c r="N26" s="1">
        <v>49.794334860904598</v>
      </c>
      <c r="O26" s="25">
        <v>51.277043038565424</v>
      </c>
      <c r="P26" s="25">
        <v>50.363464100709542</v>
      </c>
      <c r="Q26" s="25">
        <v>51.333455251402924</v>
      </c>
      <c r="R26" s="25">
        <v>46.563854734908091</v>
      </c>
      <c r="S26" s="25">
        <v>50.30891603911882</v>
      </c>
      <c r="T26" s="25">
        <v>51.612219124607876</v>
      </c>
      <c r="U26" s="25">
        <v>53.518565959752543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3.7</v>
      </c>
      <c r="Q27" s="35">
        <v>10.94188231</v>
      </c>
      <c r="R27" s="35">
        <v>8.2750922500000001</v>
      </c>
      <c r="S27" s="10">
        <v>7.6856551799999995</v>
      </c>
      <c r="T27" s="10">
        <v>8.1118079200000004</v>
      </c>
      <c r="U27" s="10">
        <v>6.0534252100000003</v>
      </c>
      <c r="V27" s="1"/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8">SUM(C30:C38)</f>
        <v>773.9747655509999</v>
      </c>
      <c r="D29" s="4">
        <f t="shared" si="8"/>
        <v>826.4281629689998</v>
      </c>
      <c r="E29" s="4">
        <f t="shared" si="8"/>
        <v>850.29382067499989</v>
      </c>
      <c r="F29" s="4">
        <f t="shared" si="8"/>
        <v>960.11413327399976</v>
      </c>
      <c r="G29" s="4">
        <f t="shared" si="8"/>
        <v>1095.8253482649998</v>
      </c>
      <c r="H29" s="4">
        <f t="shared" si="8"/>
        <v>1178.9016708529998</v>
      </c>
      <c r="I29" s="4">
        <f t="shared" si="8"/>
        <v>990.30216316799999</v>
      </c>
      <c r="J29" s="4">
        <f t="shared" si="8"/>
        <v>754.14550382070411</v>
      </c>
      <c r="K29" s="4">
        <f t="shared" si="8"/>
        <v>598.11476843238131</v>
      </c>
      <c r="L29" s="4">
        <f t="shared" si="8"/>
        <v>759.7982380188148</v>
      </c>
      <c r="M29" s="4">
        <f t="shared" si="8"/>
        <v>686.25859594856684</v>
      </c>
      <c r="N29" s="4">
        <f t="shared" si="8"/>
        <v>654.17490062119373</v>
      </c>
      <c r="O29" s="18">
        <f t="shared" si="8"/>
        <v>503.92573028660485</v>
      </c>
      <c r="P29" s="18">
        <f t="shared" si="8"/>
        <v>562.8439692878087</v>
      </c>
      <c r="Q29" s="18">
        <f t="shared" si="8"/>
        <v>611.98680208014764</v>
      </c>
      <c r="R29" s="18">
        <f t="shared" si="8"/>
        <v>626.02421609934663</v>
      </c>
      <c r="S29" s="18">
        <f t="shared" si="8"/>
        <v>619.34099054664068</v>
      </c>
      <c r="T29" s="18">
        <f t="shared" si="8"/>
        <v>712.75725180410836</v>
      </c>
      <c r="U29" s="18">
        <f t="shared" si="8"/>
        <v>749.32893608790619</v>
      </c>
      <c r="V29" s="1"/>
    </row>
    <row r="30" spans="2:22" x14ac:dyDescent="0.15">
      <c r="B30" t="s">
        <v>102</v>
      </c>
      <c r="C30" s="1">
        <v>773.9747655509999</v>
      </c>
      <c r="D30" s="1">
        <v>826.4281629689998</v>
      </c>
      <c r="E30" s="1">
        <v>850.29382067499989</v>
      </c>
      <c r="F30" s="1">
        <v>960.11413327399976</v>
      </c>
      <c r="G30" s="1">
        <v>1080.6548482649998</v>
      </c>
      <c r="H30" s="1">
        <v>1160.5473708529998</v>
      </c>
      <c r="I30" s="1">
        <v>961.77324316799991</v>
      </c>
      <c r="J30" s="1">
        <v>680.47936382070418</v>
      </c>
      <c r="K30" s="1">
        <v>81.765726703803239</v>
      </c>
      <c r="L30" s="1">
        <v>74.922089542656721</v>
      </c>
      <c r="M30" s="1">
        <v>6.4354837582711291</v>
      </c>
      <c r="N30" s="1">
        <v>-21.778812484932857</v>
      </c>
      <c r="O30" s="1">
        <v>-175.83095962530953</v>
      </c>
      <c r="P30" s="1">
        <v>-200.90781110461262</v>
      </c>
      <c r="Q30" s="1">
        <v>-207.70170074258766</v>
      </c>
      <c r="R30" s="1">
        <v>-197.29611690051607</v>
      </c>
      <c r="S30" s="1">
        <v>-194.28896947453893</v>
      </c>
      <c r="T30" s="1">
        <v>-216.74822779067779</v>
      </c>
      <c r="U30" s="1">
        <v>-224.09562534641404</v>
      </c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9.9652199999999986</v>
      </c>
      <c r="J31" s="1">
        <v>13.53843</v>
      </c>
      <c r="M31" s="1"/>
      <c r="N31" s="1"/>
      <c r="O31" s="1"/>
      <c r="P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15.170500000000001</v>
      </c>
      <c r="H32" s="1">
        <v>18.354299999999999</v>
      </c>
      <c r="I32" s="1">
        <v>18.563700000000001</v>
      </c>
      <c r="J32" s="1">
        <v>18.773099999999999</v>
      </c>
      <c r="M32" s="1"/>
      <c r="N32" s="1"/>
      <c r="O32" s="1"/>
      <c r="P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41.354610000000001</v>
      </c>
      <c r="M33" s="1"/>
      <c r="N33" s="1"/>
      <c r="O33" s="1"/>
      <c r="P33" s="1"/>
    </row>
    <row r="34" spans="1:21" x14ac:dyDescent="0.15">
      <c r="B34" t="s">
        <v>123</v>
      </c>
      <c r="K34" s="1">
        <v>365.37232802212498</v>
      </c>
      <c r="L34" s="1">
        <v>543.22279438717578</v>
      </c>
      <c r="M34" s="1">
        <v>537.43955726053696</v>
      </c>
      <c r="N34" s="1">
        <v>538.38823783125576</v>
      </c>
      <c r="O34" s="1">
        <v>548.91495932365797</v>
      </c>
      <c r="P34" s="1">
        <v>615.04846175207308</v>
      </c>
      <c r="Q34" s="1">
        <v>659.07484886003249</v>
      </c>
      <c r="R34" s="1">
        <v>660.02608351316894</v>
      </c>
      <c r="S34" s="1">
        <v>646.40081857324503</v>
      </c>
      <c r="T34" s="1">
        <v>737.87078432966837</v>
      </c>
      <c r="U34" s="1">
        <v>773.16762560911548</v>
      </c>
    </row>
    <row r="35" spans="1:21" x14ac:dyDescent="0.15">
      <c r="B35" t="s">
        <v>124</v>
      </c>
      <c r="K35" s="1">
        <v>50.372280813861146</v>
      </c>
      <c r="L35" s="1">
        <v>80.043074088982237</v>
      </c>
      <c r="M35" s="1">
        <v>74.72577352181564</v>
      </c>
      <c r="N35" s="1">
        <v>60.31577341567079</v>
      </c>
      <c r="O35" s="1">
        <v>68.128642536464966</v>
      </c>
      <c r="P35" s="1">
        <v>74.607531550425662</v>
      </c>
      <c r="Q35" s="12">
        <v>76.056707472651723</v>
      </c>
      <c r="R35" s="1">
        <v>71.869083079213127</v>
      </c>
      <c r="S35" s="1">
        <v>69.769907843788602</v>
      </c>
      <c r="T35" s="1">
        <v>77.620120599970249</v>
      </c>
      <c r="U35" s="1">
        <v>83.813778700430177</v>
      </c>
    </row>
    <row r="36" spans="1:21" x14ac:dyDescent="0.15">
      <c r="B36" t="s">
        <v>52</v>
      </c>
      <c r="K36" s="1">
        <v>100.60443289259192</v>
      </c>
      <c r="L36" s="1">
        <v>61.610279999999996</v>
      </c>
      <c r="M36" s="1">
        <v>67.657781407942991</v>
      </c>
      <c r="N36" s="1">
        <v>77.249701859199988</v>
      </c>
      <c r="O36" s="1">
        <v>62.713088051791487</v>
      </c>
      <c r="P36" s="1">
        <v>74.095787089922567</v>
      </c>
      <c r="Q36" s="1">
        <v>84.55694649005116</v>
      </c>
      <c r="R36" s="1">
        <v>91.425166407480518</v>
      </c>
      <c r="S36" s="1">
        <v>97.459233604145993</v>
      </c>
      <c r="T36" s="1">
        <v>114.01457466514745</v>
      </c>
      <c r="U36" s="1">
        <v>116.4431571247747</v>
      </c>
    </row>
    <row r="37" spans="1:21" x14ac:dyDescent="0.15">
      <c r="B37" t="s">
        <v>53</v>
      </c>
      <c r="K37" s="1"/>
      <c r="M37" s="1"/>
      <c r="N37" s="1"/>
      <c r="O37" s="1"/>
      <c r="P37" s="1"/>
    </row>
    <row r="38" spans="1:21" x14ac:dyDescent="0.15">
      <c r="B38" t="s">
        <v>54</v>
      </c>
      <c r="K38" s="1"/>
      <c r="M38" s="1"/>
      <c r="N38" s="1"/>
      <c r="O38" s="1"/>
      <c r="P38" s="1"/>
    </row>
    <row r="39" spans="1:21" x14ac:dyDescent="0.15">
      <c r="M39" s="1"/>
      <c r="N39" s="1"/>
      <c r="O39" s="1"/>
      <c r="P39" s="1"/>
    </row>
    <row r="40" spans="1:21" x14ac:dyDescent="0.15">
      <c r="A40" s="7"/>
      <c r="B40" s="7" t="s">
        <v>109</v>
      </c>
      <c r="C40" s="8">
        <f t="shared" ref="C40:U40" si="9">C9+C23+C29</f>
        <v>2073.0285608057607</v>
      </c>
      <c r="D40" s="8">
        <f t="shared" si="9"/>
        <v>2297.5828787752375</v>
      </c>
      <c r="E40" s="8">
        <f t="shared" si="9"/>
        <v>2566.6989982853252</v>
      </c>
      <c r="F40" s="8">
        <f t="shared" si="9"/>
        <v>3012.5675037814572</v>
      </c>
      <c r="G40" s="8">
        <f t="shared" si="9"/>
        <v>3462.5651073790768</v>
      </c>
      <c r="H40" s="8">
        <f t="shared" si="9"/>
        <v>3634.0364169578984</v>
      </c>
      <c r="I40" s="8">
        <f t="shared" si="9"/>
        <v>3089.0784903641834</v>
      </c>
      <c r="J40" s="8">
        <f t="shared" si="9"/>
        <v>2528.6198434873404</v>
      </c>
      <c r="K40" s="8">
        <f t="shared" si="9"/>
        <v>2902.4805319561606</v>
      </c>
      <c r="L40" s="8">
        <f t="shared" si="9"/>
        <v>3242.4039017682016</v>
      </c>
      <c r="M40" s="8">
        <f t="shared" si="9"/>
        <v>3057.0541496656579</v>
      </c>
      <c r="N40" s="8">
        <f t="shared" si="9"/>
        <v>2921.7678544344935</v>
      </c>
      <c r="O40" s="8">
        <f t="shared" si="9"/>
        <v>2851.4564723270864</v>
      </c>
      <c r="P40" s="8">
        <f t="shared" si="9"/>
        <v>3024.5436243275003</v>
      </c>
      <c r="Q40" s="8">
        <f t="shared" si="9"/>
        <v>3220.2419441049788</v>
      </c>
      <c r="R40" s="8">
        <f t="shared" si="9"/>
        <v>3272.436498464423</v>
      </c>
      <c r="S40" s="8">
        <f t="shared" si="9"/>
        <v>3368.2035851150886</v>
      </c>
      <c r="T40" s="8">
        <f t="shared" si="9"/>
        <v>3658.8097573075761</v>
      </c>
      <c r="U40" s="8">
        <f t="shared" si="9"/>
        <v>3846.6934183705262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7.9512533333333328</v>
      </c>
      <c r="M41" s="1">
        <v>41.396520000000002</v>
      </c>
      <c r="N41" s="1">
        <v>37.383479293061747</v>
      </c>
      <c r="O41" s="1">
        <v>48.821072017550044</v>
      </c>
      <c r="P41" s="1">
        <v>23.584287111382274</v>
      </c>
      <c r="Q41" s="1">
        <v>109.0499303521201</v>
      </c>
      <c r="R41" s="1">
        <v>128.75053511738241</v>
      </c>
      <c r="S41" s="1">
        <v>107.15096838914447</v>
      </c>
      <c r="T41" s="1">
        <v>97.245700459684684</v>
      </c>
      <c r="U41" s="1">
        <v>47.070176351278832</v>
      </c>
    </row>
    <row r="42" spans="1:21" x14ac:dyDescent="0.15">
      <c r="A42" s="7"/>
      <c r="B42" s="41" t="s">
        <v>147</v>
      </c>
      <c r="C42" s="8">
        <f>C40+C41</f>
        <v>2073.0285608057607</v>
      </c>
      <c r="D42" s="8">
        <f t="shared" ref="D42:S42" si="10">D40+D41</f>
        <v>2297.5828787752375</v>
      </c>
      <c r="E42" s="8">
        <f t="shared" si="10"/>
        <v>2566.6989982853252</v>
      </c>
      <c r="F42" s="8">
        <f t="shared" si="10"/>
        <v>3012.5675037814572</v>
      </c>
      <c r="G42" s="8">
        <f t="shared" si="10"/>
        <v>3462.5651073790768</v>
      </c>
      <c r="H42" s="8">
        <f t="shared" si="10"/>
        <v>3634.0364169578984</v>
      </c>
      <c r="I42" s="8">
        <f t="shared" si="10"/>
        <v>3089.0784903641834</v>
      </c>
      <c r="J42" s="8">
        <f t="shared" si="10"/>
        <v>2528.6198434873404</v>
      </c>
      <c r="K42" s="8">
        <f t="shared" si="10"/>
        <v>2902.4805319561606</v>
      </c>
      <c r="L42" s="8">
        <f t="shared" si="10"/>
        <v>3250.3551551015348</v>
      </c>
      <c r="M42" s="8">
        <f t="shared" si="10"/>
        <v>3098.4506696656576</v>
      </c>
      <c r="N42" s="8">
        <f t="shared" si="10"/>
        <v>2959.1513337275551</v>
      </c>
      <c r="O42" s="8">
        <f t="shared" si="10"/>
        <v>2900.2775443446367</v>
      </c>
      <c r="P42" s="8">
        <f t="shared" si="10"/>
        <v>3048.1279114388826</v>
      </c>
      <c r="Q42" s="8">
        <f t="shared" si="10"/>
        <v>3329.2918744570989</v>
      </c>
      <c r="R42" s="8">
        <f t="shared" si="10"/>
        <v>3401.1870335818053</v>
      </c>
      <c r="S42" s="8">
        <f t="shared" si="10"/>
        <v>3475.3545535042331</v>
      </c>
      <c r="T42" s="8">
        <f t="shared" ref="T42:U42" si="11">T40+T41</f>
        <v>3756.0554577672606</v>
      </c>
      <c r="U42" s="8">
        <f t="shared" si="11"/>
        <v>3893.763594721805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2073.0285608057607</v>
      </c>
      <c r="D44" s="8">
        <f t="shared" ref="D44:S44" si="12">D40</f>
        <v>2297.5828787752375</v>
      </c>
      <c r="E44" s="8">
        <f t="shared" si="12"/>
        <v>2566.6989982853252</v>
      </c>
      <c r="F44" s="8">
        <f t="shared" si="12"/>
        <v>3012.5675037814572</v>
      </c>
      <c r="G44" s="8">
        <f t="shared" si="12"/>
        <v>3462.5651073790768</v>
      </c>
      <c r="H44" s="8">
        <f t="shared" si="12"/>
        <v>3634.0364169578984</v>
      </c>
      <c r="I44" s="8">
        <f t="shared" si="12"/>
        <v>3089.0784903641834</v>
      </c>
      <c r="J44" s="8">
        <f t="shared" si="12"/>
        <v>2528.6198434873404</v>
      </c>
      <c r="K44" s="8">
        <f t="shared" si="12"/>
        <v>2902.4805319561606</v>
      </c>
      <c r="L44" s="8">
        <f t="shared" si="12"/>
        <v>3242.4039017682016</v>
      </c>
      <c r="M44" s="8">
        <f t="shared" si="12"/>
        <v>3057.0541496656579</v>
      </c>
      <c r="N44" s="8">
        <f t="shared" si="12"/>
        <v>2921.7678544344935</v>
      </c>
      <c r="O44" s="8">
        <f t="shared" si="12"/>
        <v>2851.4564723270864</v>
      </c>
      <c r="P44" s="8">
        <f t="shared" si="12"/>
        <v>3024.5436243275003</v>
      </c>
      <c r="Q44" s="8">
        <f t="shared" si="12"/>
        <v>3220.2419441049788</v>
      </c>
      <c r="R44" s="8">
        <f t="shared" si="12"/>
        <v>3272.436498464423</v>
      </c>
      <c r="S44" s="8">
        <f t="shared" si="12"/>
        <v>3368.2035851150886</v>
      </c>
      <c r="T44" s="8">
        <f t="shared" ref="T44:U44" si="13">T40</f>
        <v>3658.8097573075761</v>
      </c>
      <c r="U44" s="8">
        <f t="shared" si="13"/>
        <v>3846.6934183705262</v>
      </c>
    </row>
    <row r="45" spans="1:21" x14ac:dyDescent="0.15">
      <c r="B45" t="s">
        <v>97</v>
      </c>
      <c r="C45" s="1">
        <v>93.707986718132759</v>
      </c>
      <c r="D45" s="1">
        <v>137.90175089257653</v>
      </c>
      <c r="E45" s="1">
        <v>140.72283447743769</v>
      </c>
      <c r="F45" s="1">
        <v>191.49212854640058</v>
      </c>
      <c r="G45" s="1">
        <v>279.74296833191283</v>
      </c>
      <c r="H45" s="1">
        <v>195.36305796401427</v>
      </c>
      <c r="I45" s="1">
        <v>-159.22221490791654</v>
      </c>
      <c r="J45" s="1">
        <v>-668.67962124656208</v>
      </c>
      <c r="K45" s="1">
        <v>-579.25776266137768</v>
      </c>
      <c r="L45" s="1">
        <v>103.73318845899185</v>
      </c>
      <c r="M45" s="1">
        <v>139.35743257444375</v>
      </c>
      <c r="N45" s="1">
        <v>125.15702508724229</v>
      </c>
      <c r="O45" s="1">
        <v>54.816766788641488</v>
      </c>
      <c r="P45" s="1">
        <v>249.06298542137768</v>
      </c>
      <c r="Q45" s="1">
        <v>287.04259668058808</v>
      </c>
      <c r="R45" s="1">
        <v>281.81187160770025</v>
      </c>
      <c r="S45" s="1">
        <v>205.46473951890647</v>
      </c>
      <c r="T45" s="1">
        <v>323.52979525909547</v>
      </c>
      <c r="U45" s="1">
        <v>295.48371843248145</v>
      </c>
    </row>
    <row r="46" spans="1:21" x14ac:dyDescent="0.15">
      <c r="B46" t="s">
        <v>98</v>
      </c>
      <c r="C46" s="1">
        <v>21.77394</v>
      </c>
      <c r="D46" s="1">
        <v>18.696100000000001</v>
      </c>
      <c r="E46" s="1">
        <v>93.707986718132759</v>
      </c>
      <c r="F46" s="1">
        <v>137.90175089257653</v>
      </c>
      <c r="G46" s="1">
        <v>140.72283447743769</v>
      </c>
      <c r="H46" s="1">
        <v>191.49212854640058</v>
      </c>
      <c r="I46" s="1">
        <v>279.74296833191283</v>
      </c>
      <c r="J46" s="1">
        <v>195.36305796401427</v>
      </c>
      <c r="K46" s="1">
        <v>195.51376850365119</v>
      </c>
      <c r="L46" s="1">
        <v>0</v>
      </c>
      <c r="M46" s="1">
        <v>-31.953071904959923</v>
      </c>
      <c r="N46" s="1">
        <v>33.147531144161022</v>
      </c>
      <c r="O46" s="1">
        <v>68.759373334885169</v>
      </c>
      <c r="P46" s="1">
        <v>54.559196565806104</v>
      </c>
      <c r="Q46" s="1">
        <v>25.775534833225905</v>
      </c>
      <c r="R46" s="1">
        <v>220.02723115320552</v>
      </c>
      <c r="S46" s="1">
        <v>258.0001127805254</v>
      </c>
      <c r="T46" s="1">
        <v>252.75524066008722</v>
      </c>
      <c r="U46" s="1">
        <v>176.39588357946255</v>
      </c>
    </row>
    <row r="47" spans="1:21" x14ac:dyDescent="0.15">
      <c r="B47" s="3" t="s">
        <v>15</v>
      </c>
      <c r="C47" s="4">
        <f>C40-C45+C46</f>
        <v>2001.0945140876279</v>
      </c>
      <c r="D47" s="4">
        <f>D40-D45+D46</f>
        <v>2178.3772278826609</v>
      </c>
      <c r="E47" s="4">
        <f>E40-E45+E46</f>
        <v>2519.6841505260204</v>
      </c>
      <c r="F47" s="4">
        <f t="shared" ref="F47:K47" si="14">F40-F45+F46</f>
        <v>2958.9771261276333</v>
      </c>
      <c r="G47" s="4">
        <f t="shared" si="14"/>
        <v>3323.5449735246016</v>
      </c>
      <c r="H47" s="4">
        <f t="shared" si="14"/>
        <v>3630.1654875402846</v>
      </c>
      <c r="I47" s="4">
        <f t="shared" si="14"/>
        <v>3528.0436736040128</v>
      </c>
      <c r="J47" s="4">
        <f t="shared" si="14"/>
        <v>3392.6625226979168</v>
      </c>
      <c r="K47" s="4">
        <f t="shared" si="14"/>
        <v>3677.2520631211896</v>
      </c>
      <c r="L47" s="4">
        <f t="shared" ref="L47:S47" si="15">L40-L45+L46</f>
        <v>3138.67071330921</v>
      </c>
      <c r="M47" s="4">
        <f t="shared" si="15"/>
        <v>2885.7436451862541</v>
      </c>
      <c r="N47" s="4">
        <f t="shared" si="15"/>
        <v>2829.7583604914121</v>
      </c>
      <c r="O47" s="4">
        <f t="shared" si="15"/>
        <v>2865.3990788733304</v>
      </c>
      <c r="P47" s="4">
        <f t="shared" si="15"/>
        <v>2830.0398354719287</v>
      </c>
      <c r="Q47" s="4">
        <f t="shared" si="15"/>
        <v>2958.9748822576166</v>
      </c>
      <c r="R47" s="4">
        <f t="shared" si="15"/>
        <v>3210.6518580099282</v>
      </c>
      <c r="S47" s="4">
        <f t="shared" si="15"/>
        <v>3420.7389583767076</v>
      </c>
      <c r="T47" s="4">
        <f t="shared" ref="T47:U47" si="16">T40-T45+T46</f>
        <v>3588.0352027085678</v>
      </c>
      <c r="U47" s="4">
        <f t="shared" si="16"/>
        <v>3727.6055835175071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10.154104449000117</v>
      </c>
      <c r="D49" s="4">
        <f t="shared" ref="D49:K49" si="17">D50+D51+D52</f>
        <v>10.841837031000182</v>
      </c>
      <c r="E49" s="4">
        <f t="shared" si="17"/>
        <v>16.968909325000141</v>
      </c>
      <c r="F49" s="4">
        <f t="shared" si="17"/>
        <v>19.160536726000259</v>
      </c>
      <c r="G49" s="4">
        <f t="shared" si="17"/>
        <v>21.566111735000277</v>
      </c>
      <c r="H49" s="4">
        <f t="shared" si="17"/>
        <v>23.160489147000135</v>
      </c>
      <c r="I49" s="4">
        <f t="shared" si="17"/>
        <v>24.997906832000126</v>
      </c>
      <c r="J49" s="4">
        <f t="shared" si="17"/>
        <v>22.390376179295856</v>
      </c>
      <c r="K49" s="4">
        <f t="shared" si="17"/>
        <v>10.962360000000004</v>
      </c>
      <c r="L49" s="4">
        <f t="shared" ref="L49:S49" si="18">L50+L51+L52</f>
        <v>17.403660000000002</v>
      </c>
      <c r="M49" s="4">
        <f t="shared" si="18"/>
        <v>16.371557268</v>
      </c>
      <c r="N49" s="4">
        <f t="shared" si="18"/>
        <v>15.700315940999999</v>
      </c>
      <c r="O49" s="4">
        <f t="shared" si="18"/>
        <v>17.828094855</v>
      </c>
      <c r="P49" s="4">
        <f t="shared" si="18"/>
        <v>19.241628122999998</v>
      </c>
      <c r="Q49" s="4">
        <f t="shared" si="18"/>
        <v>19.892302167</v>
      </c>
      <c r="R49" s="4">
        <f t="shared" si="18"/>
        <v>18.895723817999997</v>
      </c>
      <c r="S49" s="4">
        <f t="shared" si="18"/>
        <v>18.303012116999998</v>
      </c>
      <c r="T49" s="4">
        <f t="shared" ref="T49:U49" si="19">T50+T51+T52</f>
        <v>20.408353994999999</v>
      </c>
      <c r="U49" s="4">
        <f t="shared" si="19"/>
        <v>21.100162605000001</v>
      </c>
    </row>
    <row r="50" spans="1:21" x14ac:dyDescent="0.15">
      <c r="B50" t="s">
        <v>43</v>
      </c>
      <c r="C50" s="1">
        <v>2.3444900011782011E-4</v>
      </c>
      <c r="D50" s="1">
        <v>10.841837031000182</v>
      </c>
      <c r="E50" s="1">
        <v>16.968909325000141</v>
      </c>
      <c r="F50" s="1">
        <v>19.160536726000259</v>
      </c>
      <c r="G50" s="1">
        <v>21.566111735000277</v>
      </c>
      <c r="H50" s="1">
        <v>23.160489147000135</v>
      </c>
      <c r="I50" s="1">
        <v>19.193646832000127</v>
      </c>
      <c r="J50" s="1">
        <v>22.369776179295854</v>
      </c>
      <c r="K50" s="1">
        <v>10.962360000000004</v>
      </c>
      <c r="L50" s="1">
        <v>17.403660000000002</v>
      </c>
      <c r="M50" s="1">
        <v>16.371557268</v>
      </c>
      <c r="N50" s="1">
        <v>15.700315940999999</v>
      </c>
      <c r="O50" s="1">
        <v>17.828094855</v>
      </c>
      <c r="P50" s="1">
        <v>19.241628122999998</v>
      </c>
      <c r="Q50" s="1">
        <v>19.892302167</v>
      </c>
      <c r="R50" s="1">
        <v>18.895723817999997</v>
      </c>
      <c r="S50" s="1">
        <v>18.303012116999998</v>
      </c>
      <c r="T50" s="1">
        <v>20.408353994999999</v>
      </c>
      <c r="U50" s="1">
        <v>21.100162605000001</v>
      </c>
    </row>
    <row r="51" spans="1:21" x14ac:dyDescent="0.15">
      <c r="B51" t="s">
        <v>57</v>
      </c>
      <c r="K51" s="1"/>
      <c r="M51" s="1"/>
      <c r="N51" s="1"/>
      <c r="O51" s="1"/>
      <c r="P51" s="1"/>
    </row>
    <row r="52" spans="1:21" x14ac:dyDescent="0.15">
      <c r="B52" t="s">
        <v>120</v>
      </c>
      <c r="C52" s="1">
        <v>10.15387</v>
      </c>
      <c r="D52" s="1"/>
      <c r="E52" s="1"/>
      <c r="F52" s="1"/>
      <c r="G52" s="1"/>
      <c r="H52" s="1"/>
      <c r="I52" s="1">
        <v>5.8042600000000002</v>
      </c>
      <c r="J52" s="1">
        <v>2.06E-2</v>
      </c>
      <c r="M52" s="1">
        <v>0</v>
      </c>
      <c r="N52" s="1">
        <v>0</v>
      </c>
      <c r="O52" s="1"/>
      <c r="P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</row>
    <row r="54" spans="1:21" x14ac:dyDescent="0.15">
      <c r="M54" s="1"/>
      <c r="N54" s="1"/>
      <c r="O54" s="1"/>
      <c r="P54" s="1"/>
    </row>
    <row r="55" spans="1:21" x14ac:dyDescent="0.15">
      <c r="B55" s="3" t="s">
        <v>48</v>
      </c>
      <c r="M55" s="1"/>
      <c r="N55" s="1"/>
      <c r="O55" s="1"/>
      <c r="P55" s="1"/>
    </row>
    <row r="56" spans="1:21" x14ac:dyDescent="0.15">
      <c r="B56" t="s">
        <v>49</v>
      </c>
      <c r="C56" s="1">
        <v>298.89499999999998</v>
      </c>
      <c r="D56" s="1">
        <v>330.39299999999997</v>
      </c>
      <c r="E56" s="1">
        <v>378.97359999999998</v>
      </c>
      <c r="F56" s="1">
        <v>437.48469</v>
      </c>
      <c r="G56" s="1">
        <v>545.46234000000004</v>
      </c>
      <c r="H56" s="1">
        <v>562.66367000000002</v>
      </c>
      <c r="I56" s="1">
        <v>591.01544000000001</v>
      </c>
      <c r="J56" s="1">
        <v>574.40279999999996</v>
      </c>
      <c r="K56" s="1">
        <v>830.13025000000005</v>
      </c>
      <c r="L56" s="1">
        <v>797.75977</v>
      </c>
      <c r="M56" s="1">
        <v>802.89080994000005</v>
      </c>
      <c r="N56" s="1">
        <v>737.17162504000009</v>
      </c>
      <c r="O56" s="1">
        <v>763.78960321</v>
      </c>
      <c r="P56" s="1">
        <v>783.22707414000001</v>
      </c>
      <c r="Q56" s="1">
        <v>832.95371688</v>
      </c>
      <c r="R56" s="1">
        <v>862.39734679000014</v>
      </c>
      <c r="S56" s="1">
        <v>927.65139139000007</v>
      </c>
      <c r="T56" s="1">
        <v>984.35985125999991</v>
      </c>
      <c r="U56" s="1">
        <v>1048.1563634299998</v>
      </c>
    </row>
    <row r="57" spans="1:21" x14ac:dyDescent="0.15">
      <c r="B57" t="s">
        <v>50</v>
      </c>
      <c r="C57" s="1">
        <v>17.079999999999998</v>
      </c>
      <c r="D57" s="1">
        <v>25.956</v>
      </c>
      <c r="E57" s="1">
        <v>33.677</v>
      </c>
      <c r="F57" s="1">
        <v>51.933</v>
      </c>
      <c r="G57" s="1">
        <v>49.686999999999998</v>
      </c>
      <c r="H57" s="1">
        <v>55.787999999999997</v>
      </c>
      <c r="I57" s="1">
        <v>45.828000000000003</v>
      </c>
      <c r="J57" s="1">
        <v>32.276000000000003</v>
      </c>
      <c r="K57" s="1">
        <v>32.276000000000003</v>
      </c>
      <c r="L57" s="1">
        <v>33.872999999999998</v>
      </c>
      <c r="M57" s="1">
        <v>26.087</v>
      </c>
      <c r="N57" s="1">
        <v>33.417000000000002</v>
      </c>
      <c r="O57" s="1">
        <v>42.959000000000003</v>
      </c>
      <c r="P57" s="1">
        <v>96.129000000000005</v>
      </c>
      <c r="Q57" s="1">
        <v>80.016999999999996</v>
      </c>
      <c r="R57" s="1">
        <v>65.195999999999998</v>
      </c>
      <c r="S57" s="1">
        <v>61.238</v>
      </c>
      <c r="T57" s="1">
        <v>50.408999999999999</v>
      </c>
      <c r="U57" s="1">
        <v>39.664000000000001</v>
      </c>
    </row>
    <row r="58" spans="1:21" x14ac:dyDescent="0.15">
      <c r="B58" t="s">
        <v>51</v>
      </c>
      <c r="C58" s="1">
        <v>183.13399999999999</v>
      </c>
      <c r="D58" s="1">
        <v>255.99399999999997</v>
      </c>
      <c r="E58" s="1">
        <v>361.03399999999999</v>
      </c>
      <c r="F58" s="1">
        <v>547.94399999999996</v>
      </c>
      <c r="G58" s="1">
        <v>654.1389999999999</v>
      </c>
      <c r="H58" s="1">
        <v>649.96800000000007</v>
      </c>
      <c r="I58" s="1">
        <v>364.226</v>
      </c>
      <c r="J58" s="1">
        <v>282.30100000000004</v>
      </c>
      <c r="K58" s="1">
        <v>282.30100000000004</v>
      </c>
      <c r="L58" s="1">
        <v>236.518</v>
      </c>
      <c r="M58" s="1">
        <v>183.149</v>
      </c>
      <c r="N58" s="1">
        <v>148.32</v>
      </c>
      <c r="O58" s="1">
        <v>156.79900000000001</v>
      </c>
      <c r="P58" s="1">
        <v>171.06100000000001</v>
      </c>
      <c r="Q58" s="1">
        <v>197.62899999999999</v>
      </c>
      <c r="R58" s="1">
        <v>196.947</v>
      </c>
      <c r="S58" s="1">
        <f>132.42+60.94</f>
        <v>193.35999999999999</v>
      </c>
      <c r="T58" s="1">
        <f>154.56+56.684</f>
        <v>211.244</v>
      </c>
      <c r="U58" s="1">
        <v>228.85</v>
      </c>
    </row>
    <row r="59" spans="1:21" x14ac:dyDescent="0.15">
      <c r="B59" t="s">
        <v>61</v>
      </c>
      <c r="C59" s="1">
        <v>28.666304949999997</v>
      </c>
      <c r="D59" s="1">
        <v>30.308</v>
      </c>
      <c r="E59" s="1">
        <v>32.488700000000001</v>
      </c>
      <c r="F59" s="1">
        <v>34.548639999999999</v>
      </c>
      <c r="G59" s="1">
        <v>35.931950000000001</v>
      </c>
      <c r="H59" s="1">
        <v>36.789870000000001</v>
      </c>
      <c r="I59" s="1">
        <v>33.931939999999997</v>
      </c>
      <c r="J59" s="1">
        <v>32.539000000000001</v>
      </c>
      <c r="K59" s="1">
        <v>32.539000000000001</v>
      </c>
      <c r="L59" s="1">
        <v>31.45881</v>
      </c>
      <c r="M59" s="1">
        <v>43.91130115</v>
      </c>
      <c r="N59" s="1">
        <v>45.780463769999997</v>
      </c>
      <c r="O59" s="1">
        <v>17.231080649999999</v>
      </c>
      <c r="P59" s="1"/>
    </row>
    <row r="60" spans="1:21" x14ac:dyDescent="0.15">
      <c r="B60" t="s">
        <v>45</v>
      </c>
      <c r="C60" s="1">
        <v>53.906999999999996</v>
      </c>
      <c r="D60" s="1">
        <v>57.314</v>
      </c>
      <c r="E60" s="1">
        <v>58.578000000000003</v>
      </c>
      <c r="F60" s="1">
        <v>59.313000000000002</v>
      </c>
      <c r="G60" s="1">
        <v>59.795999999999999</v>
      </c>
      <c r="H60" s="1">
        <v>60.805999999999997</v>
      </c>
      <c r="I60" s="1">
        <v>57.737000000000002</v>
      </c>
      <c r="J60" s="1">
        <v>49.677999999999997</v>
      </c>
      <c r="K60" s="1">
        <v>49.677999999999997</v>
      </c>
      <c r="L60" s="1">
        <v>44.377000000000002</v>
      </c>
      <c r="M60" s="1">
        <v>36.908999999999999</v>
      </c>
      <c r="N60" s="1">
        <v>28.114000000000001</v>
      </c>
      <c r="O60" s="1">
        <v>23.940999999999999</v>
      </c>
      <c r="P60" s="1">
        <v>26.919</v>
      </c>
      <c r="Q60" s="1">
        <v>27.33</v>
      </c>
      <c r="R60" s="1">
        <v>29.698</v>
      </c>
      <c r="S60" s="1">
        <v>30.780999999999999</v>
      </c>
      <c r="T60" s="1">
        <v>33.51</v>
      </c>
      <c r="U60" s="1">
        <v>31.951000000000001</v>
      </c>
    </row>
    <row r="61" spans="1:21" x14ac:dyDescent="0.15">
      <c r="B61" s="16" t="s">
        <v>63</v>
      </c>
      <c r="C61" s="1">
        <f t="shared" ref="C61:K61" si="20">C19</f>
        <v>35.612266689999998</v>
      </c>
      <c r="D61" s="1">
        <f t="shared" si="20"/>
        <v>38.9</v>
      </c>
      <c r="E61" s="1">
        <f t="shared" si="20"/>
        <v>45.427999999999997</v>
      </c>
      <c r="F61" s="1">
        <f t="shared" si="20"/>
        <v>54.42266</v>
      </c>
      <c r="G61" s="1">
        <f t="shared" si="20"/>
        <v>63.795059999999999</v>
      </c>
      <c r="H61" s="1">
        <f t="shared" si="20"/>
        <v>63.197089999999996</v>
      </c>
      <c r="I61" s="1">
        <f t="shared" si="20"/>
        <v>30.359270000000002</v>
      </c>
      <c r="J61" s="1">
        <f t="shared" si="20"/>
        <v>16.977310000000003</v>
      </c>
      <c r="K61" s="1">
        <f t="shared" si="20"/>
        <v>16.977310000000003</v>
      </c>
      <c r="L61" s="1">
        <v>16.22259</v>
      </c>
      <c r="M61" s="1">
        <v>11.26137627</v>
      </c>
      <c r="N61" s="1">
        <v>8.0726335000000002</v>
      </c>
      <c r="O61" s="1">
        <v>7.0165936699999998</v>
      </c>
      <c r="P61" s="1">
        <v>6.6261244599999998</v>
      </c>
      <c r="Q61" s="1">
        <v>8.4850243599999988</v>
      </c>
      <c r="R61" s="1">
        <v>9.0739507599999989</v>
      </c>
      <c r="S61" s="1">
        <v>10.70625158</v>
      </c>
      <c r="T61" s="1">
        <v>13.16169126</v>
      </c>
      <c r="U61" s="1">
        <v>14.709572170000001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49.432287779999996</v>
      </c>
      <c r="P62" s="1">
        <v>46.031480000000002</v>
      </c>
      <c r="Q62" s="1">
        <v>48</v>
      </c>
      <c r="R62" s="1">
        <v>48.307494070000011</v>
      </c>
      <c r="S62" s="1">
        <v>49.807458949999983</v>
      </c>
      <c r="T62" s="1">
        <v>49.927380039999996</v>
      </c>
      <c r="U62" s="1">
        <v>11.509898469999998</v>
      </c>
    </row>
    <row r="63" spans="1:21" x14ac:dyDescent="0.15">
      <c r="B63" t="s">
        <v>134</v>
      </c>
      <c r="C63" s="1">
        <v>31.550999999999998</v>
      </c>
      <c r="D63" s="1">
        <v>36.276060000000001</v>
      </c>
      <c r="E63" s="1">
        <v>40.495760000000004</v>
      </c>
      <c r="F63" s="1">
        <v>41.793810000000001</v>
      </c>
      <c r="G63" s="1">
        <v>48.319479999999992</v>
      </c>
      <c r="H63" s="1">
        <v>50.64781</v>
      </c>
      <c r="I63" s="1">
        <v>52.891069999999992</v>
      </c>
      <c r="J63" s="1">
        <v>52.375099999999996</v>
      </c>
      <c r="K63" s="1">
        <v>52.375099999999996</v>
      </c>
      <c r="L63" s="1">
        <v>50.058019999999999</v>
      </c>
      <c r="M63" s="1">
        <v>73.140799999999984</v>
      </c>
      <c r="N63" s="1">
        <v>75.047780000000003</v>
      </c>
      <c r="O63" s="1">
        <v>84.908290000000008</v>
      </c>
      <c r="P63" s="1">
        <v>84.409980000000004</v>
      </c>
      <c r="Q63" s="1">
        <v>91.328900000000004</v>
      </c>
      <c r="R63" s="1">
        <v>101.31370999999999</v>
      </c>
      <c r="S63" s="1">
        <v>98.857470000000006</v>
      </c>
      <c r="T63" s="1">
        <v>91.345500000000001</v>
      </c>
      <c r="U63" s="1">
        <v>124.65595000000002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B66" s="16"/>
      <c r="M66" s="1"/>
      <c r="N66" s="1"/>
      <c r="O66" s="1"/>
      <c r="P66" s="1"/>
    </row>
    <row r="67" spans="2:21" x14ac:dyDescent="0.15">
      <c r="B67" s="3" t="s">
        <v>0</v>
      </c>
      <c r="C67" s="4">
        <v>157.535</v>
      </c>
      <c r="D67" s="4">
        <v>168.21100000000001</v>
      </c>
      <c r="E67" s="4">
        <v>173.06899000000001</v>
      </c>
      <c r="F67" s="4">
        <v>195.42184</v>
      </c>
      <c r="G67" s="4">
        <v>219.95672999999999</v>
      </c>
      <c r="H67" s="4">
        <v>236.21807000000001</v>
      </c>
      <c r="I67" s="4">
        <v>195.75953999999999</v>
      </c>
      <c r="J67" s="4">
        <v>138.50715</v>
      </c>
      <c r="K67" s="4">
        <v>315.64255000000003</v>
      </c>
      <c r="L67" s="4">
        <v>389.10527999999999</v>
      </c>
      <c r="M67" s="4">
        <v>379.99126920242742</v>
      </c>
      <c r="N67" s="4">
        <v>365.69362015703217</v>
      </c>
      <c r="O67" s="4">
        <v>390.44846093327362</v>
      </c>
      <c r="P67" s="4">
        <v>408.16301480972629</v>
      </c>
      <c r="Q67" s="4">
        <v>429.4064693856883</v>
      </c>
      <c r="R67" s="4">
        <v>427.16570720607791</v>
      </c>
      <c r="S67" s="45">
        <v>437.15063132004684</v>
      </c>
      <c r="T67" s="4">
        <v>473.08172949914996</v>
      </c>
      <c r="U67" s="4">
        <v>495.79325537733234</v>
      </c>
    </row>
    <row r="68" spans="2:21" x14ac:dyDescent="0.15">
      <c r="M68" s="1"/>
      <c r="N68" s="1"/>
      <c r="O68" s="1"/>
      <c r="P68" s="1"/>
    </row>
    <row r="69" spans="2:21" x14ac:dyDescent="0.15">
      <c r="B69" s="7" t="s">
        <v>1</v>
      </c>
      <c r="M69" s="1"/>
      <c r="N69" s="1"/>
      <c r="O69" s="1"/>
      <c r="P69" s="1"/>
    </row>
    <row r="70" spans="2:21" x14ac:dyDescent="0.15">
      <c r="B70" t="s">
        <v>117</v>
      </c>
      <c r="C70" s="1">
        <v>18638.319</v>
      </c>
      <c r="D70" s="1">
        <v>20261.446</v>
      </c>
      <c r="E70" s="1">
        <v>21773.121999999999</v>
      </c>
      <c r="F70" s="1">
        <v>23863.103999999999</v>
      </c>
      <c r="G70" s="1">
        <v>25934.031999999999</v>
      </c>
      <c r="H70" s="1">
        <v>27985.381000000001</v>
      </c>
      <c r="I70" s="1">
        <v>29098.291000000001</v>
      </c>
      <c r="J70" s="1">
        <v>27670.321</v>
      </c>
      <c r="K70" s="1">
        <v>27670.321</v>
      </c>
      <c r="L70" s="1">
        <v>27912.741999999998</v>
      </c>
      <c r="M70" s="1">
        <v>27236.069</v>
      </c>
      <c r="N70" s="1">
        <v>26508.82</v>
      </c>
      <c r="O70" s="1">
        <v>26566.277999999998</v>
      </c>
      <c r="P70" s="1">
        <v>26712.050999999999</v>
      </c>
      <c r="Q70" s="1">
        <v>28492.082999999999</v>
      </c>
      <c r="R70" s="1">
        <v>29369.879000000001</v>
      </c>
      <c r="S70" s="1">
        <v>30538.492999999999</v>
      </c>
      <c r="T70" s="1">
        <v>31198.376</v>
      </c>
      <c r="U70" s="1">
        <v>32356.061000000002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23238.212603963326</v>
      </c>
      <c r="D72" s="1">
        <f t="shared" ref="D72:P72" si="21">D70/D71</f>
        <v>24305.846913034489</v>
      </c>
      <c r="E72" s="1">
        <f t="shared" si="21"/>
        <v>25143.166968028225</v>
      </c>
      <c r="F72" s="1">
        <f t="shared" si="21"/>
        <v>26471.049602521191</v>
      </c>
      <c r="G72" s="1">
        <f t="shared" si="21"/>
        <v>27667.264498873457</v>
      </c>
      <c r="H72" s="1">
        <f t="shared" si="21"/>
        <v>28869.410810664369</v>
      </c>
      <c r="I72" s="1">
        <f t="shared" si="21"/>
        <v>29355.709622766673</v>
      </c>
      <c r="J72" s="1">
        <f t="shared" si="21"/>
        <v>27875.009159271482</v>
      </c>
      <c r="K72" s="1">
        <f t="shared" si="21"/>
        <v>27875.009159271482</v>
      </c>
      <c r="L72" s="1">
        <f t="shared" si="21"/>
        <v>28076.155019777387</v>
      </c>
      <c r="M72" s="1">
        <f t="shared" si="21"/>
        <v>27400.928704565576</v>
      </c>
      <c r="N72" s="1">
        <f t="shared" si="21"/>
        <v>26699.875854877529</v>
      </c>
      <c r="O72" s="1">
        <f t="shared" si="21"/>
        <v>26651.540205698751</v>
      </c>
      <c r="P72" s="1">
        <f t="shared" si="21"/>
        <v>26857.781237750085</v>
      </c>
      <c r="Q72" s="1">
        <f>Q70/Q71</f>
        <v>28492.082999999999</v>
      </c>
      <c r="R72" s="1">
        <f>R70/R71</f>
        <v>29275.349250471252</v>
      </c>
      <c r="S72" s="1">
        <f>S70/S71</f>
        <v>30049.700107562403</v>
      </c>
      <c r="T72" s="1">
        <f>T70/T71</f>
        <v>30338.558291370846</v>
      </c>
      <c r="U72" s="1">
        <f>U70/U71</f>
        <v>31033.437595522635</v>
      </c>
    </row>
    <row r="73" spans="2:21" x14ac:dyDescent="0.15">
      <c r="B73" t="s">
        <v>107</v>
      </c>
      <c r="C73" s="1">
        <v>1226993</v>
      </c>
      <c r="D73" s="1">
        <v>1269230</v>
      </c>
      <c r="E73" s="1">
        <v>1294694</v>
      </c>
      <c r="F73" s="1">
        <v>1335792</v>
      </c>
      <c r="G73" s="1">
        <v>1370306</v>
      </c>
      <c r="H73" s="1">
        <v>1392117</v>
      </c>
      <c r="I73" s="1">
        <v>1426109</v>
      </c>
      <c r="J73" s="1">
        <v>1446520</v>
      </c>
      <c r="K73" s="1">
        <v>1446520</v>
      </c>
      <c r="L73" s="1">
        <v>1461979</v>
      </c>
      <c r="M73" s="1">
        <v>1470069</v>
      </c>
      <c r="N73" s="1">
        <v>1474449</v>
      </c>
      <c r="O73" s="1">
        <v>1472049</v>
      </c>
      <c r="P73" s="28">
        <v>1466818</v>
      </c>
      <c r="Q73" s="28">
        <v>1467288</v>
      </c>
      <c r="R73" s="1">
        <v>1464847</v>
      </c>
      <c r="S73" s="1">
        <v>1470273</v>
      </c>
      <c r="T73" s="1">
        <v>1478509</v>
      </c>
      <c r="U73" s="1">
        <v>1493898</v>
      </c>
    </row>
    <row r="74" spans="2:21" x14ac:dyDescent="0.15">
      <c r="B74" t="s">
        <v>58</v>
      </c>
      <c r="C74" s="1">
        <v>1194354.4692407716</v>
      </c>
      <c r="D74" s="1">
        <v>1234831.1514095757</v>
      </c>
      <c r="E74" s="1">
        <v>1260351.8901641539</v>
      </c>
      <c r="F74" s="1">
        <v>1299434.8907011796</v>
      </c>
      <c r="G74" s="1">
        <v>1332214.1828170905</v>
      </c>
      <c r="H74" s="1">
        <v>1355864.4967285828</v>
      </c>
      <c r="I74" s="1">
        <v>1386443.4239567928</v>
      </c>
      <c r="J74" s="1">
        <v>1406582.8882339373</v>
      </c>
      <c r="K74" s="1">
        <v>1406582.8882339373</v>
      </c>
      <c r="L74" s="1"/>
      <c r="M74" s="1"/>
      <c r="N74" s="1"/>
      <c r="O74" s="1"/>
      <c r="P74" s="1"/>
    </row>
    <row r="75" spans="2:21" x14ac:dyDescent="0.15">
      <c r="B75" t="s">
        <v>59</v>
      </c>
      <c r="C75" s="1">
        <v>1203191.1993686433</v>
      </c>
      <c r="D75" s="1">
        <v>1244389.3971483002</v>
      </c>
      <c r="E75" s="1">
        <v>1271783.63627528</v>
      </c>
      <c r="F75" s="1">
        <v>1308091.8244068702</v>
      </c>
      <c r="G75" s="1">
        <v>1341588.1491830377</v>
      </c>
      <c r="H75" s="1">
        <v>1365917.2171438828</v>
      </c>
      <c r="I75" s="1">
        <v>1395938.1437807137</v>
      </c>
      <c r="J75" s="1">
        <v>1416295.3595892407</v>
      </c>
      <c r="K75" s="1">
        <v>1416295.3595892407</v>
      </c>
      <c r="L75" s="1">
        <v>1430125.9149447277</v>
      </c>
      <c r="M75" s="1">
        <v>1437899.4753163387</v>
      </c>
      <c r="N75" s="1">
        <v>1442216.5785977691</v>
      </c>
      <c r="O75" s="1">
        <v>1444162.4509979137</v>
      </c>
      <c r="P75" s="1">
        <v>1434242.6814460054</v>
      </c>
      <c r="Q75" s="1">
        <v>1434787</v>
      </c>
      <c r="R75" s="1">
        <v>1433404</v>
      </c>
      <c r="S75" s="1">
        <v>1439379</v>
      </c>
      <c r="T75" s="1">
        <v>1446880</v>
      </c>
      <c r="U75" s="1">
        <v>1463185</v>
      </c>
    </row>
    <row r="76" spans="2:21" x14ac:dyDescent="0.15">
      <c r="M76" s="1"/>
      <c r="N76" s="1"/>
      <c r="O76" s="1"/>
      <c r="P76" s="1"/>
    </row>
    <row r="77" spans="2:21" x14ac:dyDescent="0.15">
      <c r="B77" s="7" t="s">
        <v>60</v>
      </c>
      <c r="M77" s="1"/>
      <c r="N77" s="1"/>
      <c r="O77" s="1"/>
      <c r="P77" s="1"/>
    </row>
    <row r="78" spans="2:21" x14ac:dyDescent="0.15">
      <c r="B78" t="s">
        <v>66</v>
      </c>
      <c r="C78" s="9">
        <f t="shared" ref="C78:L78" si="22">C40/C70</f>
        <v>0.11122400903245409</v>
      </c>
      <c r="D78" s="9">
        <f t="shared" si="22"/>
        <v>0.11339678711851255</v>
      </c>
      <c r="E78" s="9">
        <f t="shared" si="22"/>
        <v>0.11788382935094587</v>
      </c>
      <c r="F78" s="9">
        <f t="shared" si="22"/>
        <v>0.12624374028548244</v>
      </c>
      <c r="G78" s="9">
        <f t="shared" si="22"/>
        <v>0.13351433773888599</v>
      </c>
      <c r="H78" s="9">
        <f t="shared" si="22"/>
        <v>0.12985481301676394</v>
      </c>
      <c r="I78" s="9">
        <f t="shared" si="22"/>
        <v>0.10616013464035338</v>
      </c>
      <c r="J78" s="9">
        <f t="shared" si="22"/>
        <v>9.1383827585062721E-2</v>
      </c>
      <c r="K78" s="9">
        <f t="shared" si="22"/>
        <v>0.10489507989286284</v>
      </c>
      <c r="L78" s="14">
        <f t="shared" si="22"/>
        <v>0.11616214207003389</v>
      </c>
      <c r="M78" s="14">
        <f t="shared" ref="M78:R78" si="23">M40/M70</f>
        <v>0.1122428552250201</v>
      </c>
      <c r="N78" s="14">
        <f t="shared" si="23"/>
        <v>0.11021870662045664</v>
      </c>
      <c r="O78" s="14">
        <f t="shared" si="23"/>
        <v>0.10733368341350213</v>
      </c>
      <c r="P78" s="14">
        <f t="shared" si="23"/>
        <v>0.11322768230442135</v>
      </c>
      <c r="Q78" s="14">
        <f t="shared" si="23"/>
        <v>0.1130223418240421</v>
      </c>
      <c r="R78" s="14">
        <f t="shared" si="23"/>
        <v>0.11142151789132065</v>
      </c>
      <c r="S78" s="14">
        <f>S40/S70</f>
        <v>0.11029370653997526</v>
      </c>
      <c r="T78" s="14">
        <f>T40/T70</f>
        <v>0.11727564785127201</v>
      </c>
      <c r="U78" s="14">
        <f>U40/U70</f>
        <v>0.11888633225071883</v>
      </c>
    </row>
    <row r="79" spans="2:21" x14ac:dyDescent="0.15">
      <c r="B79" t="s">
        <v>110</v>
      </c>
      <c r="C79" s="9">
        <f t="shared" ref="C79:L79" si="24">C47/C70</f>
        <v>0.10736453829809588</v>
      </c>
      <c r="D79" s="9">
        <f t="shared" si="24"/>
        <v>0.10751341379498092</v>
      </c>
      <c r="E79" s="9">
        <f t="shared" si="24"/>
        <v>0.11572452267185296</v>
      </c>
      <c r="F79" s="9">
        <f t="shared" si="24"/>
        <v>0.12399799817021429</v>
      </c>
      <c r="G79" s="9">
        <f t="shared" si="24"/>
        <v>0.12815380861427955</v>
      </c>
      <c r="H79" s="9">
        <f t="shared" si="24"/>
        <v>0.12971649331986171</v>
      </c>
      <c r="I79" s="9">
        <f t="shared" si="24"/>
        <v>0.12124573479604052</v>
      </c>
      <c r="J79" s="9">
        <f t="shared" si="24"/>
        <v>0.12261016136017781</v>
      </c>
      <c r="K79" s="9">
        <f t="shared" si="24"/>
        <v>0.13289517180235061</v>
      </c>
      <c r="L79" s="14">
        <f t="shared" si="24"/>
        <v>0.11244580390236152</v>
      </c>
      <c r="M79" s="14">
        <f t="shared" ref="M79:R79" si="25">M47/M70</f>
        <v>0.10595301565678418</v>
      </c>
      <c r="N79" s="14">
        <f t="shared" si="25"/>
        <v>0.10674780546593217</v>
      </c>
      <c r="O79" s="14">
        <f t="shared" si="25"/>
        <v>0.10785850689634922</v>
      </c>
      <c r="P79" s="14">
        <f t="shared" si="25"/>
        <v>0.10594618269753711</v>
      </c>
      <c r="Q79" s="14">
        <f t="shared" si="25"/>
        <v>0.10385252921864704</v>
      </c>
      <c r="R79" s="14">
        <f t="shared" si="25"/>
        <v>0.10931784424477636</v>
      </c>
      <c r="S79" s="14">
        <f>S47/S70</f>
        <v>0.11201400666289289</v>
      </c>
      <c r="T79" s="14">
        <f>T47/T70</f>
        <v>0.11500711455969913</v>
      </c>
      <c r="U79" s="14">
        <f>U47/U70</f>
        <v>0.11520579045507137</v>
      </c>
    </row>
    <row r="80" spans="2:21" x14ac:dyDescent="0.15">
      <c r="B80" t="s">
        <v>161</v>
      </c>
      <c r="C80" s="1">
        <f t="shared" ref="C80:L80" si="26">C40/C71</f>
        <v>2584.6471685613055</v>
      </c>
      <c r="D80" s="1">
        <f t="shared" si="26"/>
        <v>2756.2049481325271</v>
      </c>
      <c r="E80" s="1">
        <f t="shared" si="26"/>
        <v>2963.972804201378</v>
      </c>
      <c r="F80" s="1">
        <f t="shared" si="26"/>
        <v>3341.8043111048082</v>
      </c>
      <c r="G80" s="1">
        <f t="shared" si="26"/>
        <v>3693.9764966136813</v>
      </c>
      <c r="H80" s="1">
        <f t="shared" si="26"/>
        <v>3748.8319427229649</v>
      </c>
      <c r="I80" s="1">
        <f t="shared" si="26"/>
        <v>3116.4060860160275</v>
      </c>
      <c r="J80" s="1">
        <f t="shared" si="26"/>
        <v>2547.3250309429095</v>
      </c>
      <c r="K80" s="1">
        <f t="shared" si="26"/>
        <v>2923.9513127760656</v>
      </c>
      <c r="L80" s="10">
        <f t="shared" si="26"/>
        <v>3261.3863081876761</v>
      </c>
      <c r="M80" s="10">
        <f t="shared" ref="M80:R80" si="27">M40/M71</f>
        <v>3075.5584736176515</v>
      </c>
      <c r="N80" s="10">
        <f t="shared" si="27"/>
        <v>2942.8257836513608</v>
      </c>
      <c r="O80" s="10">
        <f t="shared" si="27"/>
        <v>2860.6079789206933</v>
      </c>
      <c r="P80" s="10">
        <f t="shared" si="27"/>
        <v>3041.0443213896147</v>
      </c>
      <c r="Q80" s="10">
        <f t="shared" si="27"/>
        <v>3220.2419441049788</v>
      </c>
      <c r="R80" s="10">
        <f t="shared" si="27"/>
        <v>3261.9038502860435</v>
      </c>
      <c r="S80" s="10">
        <f>S40/S71</f>
        <v>3314.2928052777506</v>
      </c>
      <c r="T80" s="10">
        <f>T40/T71</f>
        <v>3557.9740784940955</v>
      </c>
      <c r="U80" s="10">
        <f>U40/U71</f>
        <v>3689.4515728632532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8">C40*1000000/C74</f>
        <v>1735.689541249463</v>
      </c>
      <c r="D82" s="1">
        <f t="shared" si="28"/>
        <v>1860.6453814778781</v>
      </c>
      <c r="E82" s="1">
        <f t="shared" si="28"/>
        <v>2036.4939492819158</v>
      </c>
      <c r="F82" s="1">
        <f t="shared" si="28"/>
        <v>2318.3674113566899</v>
      </c>
      <c r="G82" s="1">
        <f t="shared" si="28"/>
        <v>2599.1054231663875</v>
      </c>
      <c r="H82" s="1">
        <f t="shared" si="28"/>
        <v>2680.2356914913457</v>
      </c>
      <c r="I82" s="1">
        <f t="shared" si="28"/>
        <v>2228.0595349128735</v>
      </c>
      <c r="J82" s="1">
        <f t="shared" si="28"/>
        <v>1797.70411302401</v>
      </c>
      <c r="K82" s="1">
        <f t="shared" si="28"/>
        <v>2063.4976838090406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9">C40*1000000/C75</f>
        <v>1722.941924686244</v>
      </c>
      <c r="D83" s="10">
        <f t="shared" si="29"/>
        <v>1846.353628567138</v>
      </c>
      <c r="E83" s="10">
        <f t="shared" si="29"/>
        <v>2018.1884127731912</v>
      </c>
      <c r="F83" s="10">
        <f t="shared" si="29"/>
        <v>2303.0244877093774</v>
      </c>
      <c r="G83" s="10">
        <f t="shared" si="29"/>
        <v>2580.944911810388</v>
      </c>
      <c r="H83" s="10">
        <f t="shared" si="29"/>
        <v>2660.510001152652</v>
      </c>
      <c r="I83" s="10">
        <f t="shared" si="29"/>
        <v>2212.9049944848011</v>
      </c>
      <c r="J83" s="10">
        <f t="shared" si="29"/>
        <v>1785.376070299842</v>
      </c>
      <c r="K83" s="10">
        <f t="shared" si="29"/>
        <v>2049.3469192739208</v>
      </c>
      <c r="L83" s="10">
        <f t="shared" si="29"/>
        <v>2267.2156821195117</v>
      </c>
      <c r="M83" s="10">
        <f t="shared" ref="M83:R83" si="30">M40*1000000/M75</f>
        <v>2126.0555429252831</v>
      </c>
      <c r="N83" s="10">
        <f t="shared" si="30"/>
        <v>2025.8870254253038</v>
      </c>
      <c r="O83" s="10">
        <f t="shared" si="30"/>
        <v>1974.4707185515972</v>
      </c>
      <c r="P83" s="10">
        <f t="shared" si="30"/>
        <v>2108.8088253503593</v>
      </c>
      <c r="Q83" s="10">
        <f t="shared" si="30"/>
        <v>2244.4041827149108</v>
      </c>
      <c r="R83" s="10">
        <f t="shared" si="30"/>
        <v>2282.9826751316609</v>
      </c>
      <c r="S83" s="10">
        <f>S40*1000000/S75</f>
        <v>2340.0394094363533</v>
      </c>
      <c r="T83" s="10">
        <f>T40*1000000/T75</f>
        <v>2528.7582642012994</v>
      </c>
      <c r="U83" s="10">
        <f>U40*1000000/U75</f>
        <v>2628.9863676640521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2164.0536667513093</v>
      </c>
      <c r="D85" s="1">
        <f t="shared" ref="D85:K85" si="31">D80*1000000/D74</f>
        <v>2232.050062056082</v>
      </c>
      <c r="E85" s="1">
        <f t="shared" si="31"/>
        <v>2351.7025898341271</v>
      </c>
      <c r="F85" s="1">
        <f t="shared" si="31"/>
        <v>2571.7366333772666</v>
      </c>
      <c r="G85" s="1">
        <f t="shared" si="31"/>
        <v>2772.8097660711173</v>
      </c>
      <c r="H85" s="1">
        <f t="shared" si="31"/>
        <v>2764.9016194229671</v>
      </c>
      <c r="I85" s="1">
        <f t="shared" si="31"/>
        <v>2247.7701088747399</v>
      </c>
      <c r="J85" s="1">
        <f t="shared" si="31"/>
        <v>1811.0024316741501</v>
      </c>
      <c r="K85" s="1">
        <f t="shared" si="31"/>
        <v>2078.7621811945191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2148.1599681892294</v>
      </c>
      <c r="D86" s="1">
        <f t="shared" ref="D86:L86" si="32">D80*1000000/D75</f>
        <v>2214.9055226995447</v>
      </c>
      <c r="E86" s="1">
        <f t="shared" si="32"/>
        <v>2330.5637214220455</v>
      </c>
      <c r="F86" s="1">
        <f t="shared" si="32"/>
        <v>2554.7169157028306</v>
      </c>
      <c r="G86" s="1">
        <f t="shared" si="32"/>
        <v>2753.4355449272075</v>
      </c>
      <c r="H86" s="1">
        <f t="shared" si="32"/>
        <v>2744.5528145268786</v>
      </c>
      <c r="I86" s="1">
        <f t="shared" si="32"/>
        <v>2232.4815034967482</v>
      </c>
      <c r="J86" s="1">
        <f t="shared" si="32"/>
        <v>1798.583193608496</v>
      </c>
      <c r="K86" s="1">
        <f t="shared" si="32"/>
        <v>2064.506737933591</v>
      </c>
      <c r="L86" s="10">
        <f t="shared" si="32"/>
        <v>2280.488923462186</v>
      </c>
      <c r="M86" s="10">
        <f t="shared" ref="M86:R86" si="33">M80*1000000/M75</f>
        <v>2138.9245398681483</v>
      </c>
      <c r="N86" s="10">
        <f t="shared" si="33"/>
        <v>2040.4881120646917</v>
      </c>
      <c r="O86" s="10">
        <f t="shared" si="33"/>
        <v>1980.8076140907958</v>
      </c>
      <c r="P86" s="10">
        <f t="shared" si="33"/>
        <v>2120.313640592281</v>
      </c>
      <c r="Q86" s="10">
        <f t="shared" si="33"/>
        <v>2244.4041827149108</v>
      </c>
      <c r="R86" s="10">
        <f t="shared" si="33"/>
        <v>2275.6346782107789</v>
      </c>
      <c r="S86" s="10">
        <f>S80*1000000/S75</f>
        <v>2302.5852157616241</v>
      </c>
      <c r="T86" s="10">
        <f>T80*1000000/T75</f>
        <v>2459.0664592046992</v>
      </c>
      <c r="U86" s="10">
        <f>U80*1000000/U75</f>
        <v>2521.5209101127016</v>
      </c>
    </row>
    <row r="87" spans="2:23" x14ac:dyDescent="0.15">
      <c r="B87" t="s">
        <v>163</v>
      </c>
      <c r="C87" s="1">
        <f t="shared" ref="C87:L87" si="34">C47/C71</f>
        <v>2494.9599670975149</v>
      </c>
      <c r="D87" s="1">
        <f t="shared" si="34"/>
        <v>2613.2045767985364</v>
      </c>
      <c r="E87" s="1">
        <f t="shared" si="34"/>
        <v>2909.6809958337667</v>
      </c>
      <c r="F87" s="1">
        <f t="shared" si="34"/>
        <v>3282.3571601770741</v>
      </c>
      <c r="G87" s="1">
        <f t="shared" si="34"/>
        <v>3545.6653194692803</v>
      </c>
      <c r="H87" s="1">
        <f t="shared" si="34"/>
        <v>3744.8387345698875</v>
      </c>
      <c r="I87" s="1">
        <f t="shared" si="34"/>
        <v>3559.2545836715426</v>
      </c>
      <c r="J87" s="1">
        <f t="shared" si="34"/>
        <v>3417.7593709347111</v>
      </c>
      <c r="K87" s="1">
        <f t="shared" si="34"/>
        <v>3704.4541312134802</v>
      </c>
      <c r="L87" s="10">
        <f t="shared" si="34"/>
        <v>3157.0458216861912</v>
      </c>
      <c r="M87" s="10">
        <f t="shared" ref="M87:R87" si="35">M47/M71</f>
        <v>2903.2110280452634</v>
      </c>
      <c r="N87" s="10">
        <f t="shared" si="35"/>
        <v>2850.1531537210062</v>
      </c>
      <c r="O87" s="10">
        <f t="shared" si="35"/>
        <v>2874.595333074687</v>
      </c>
      <c r="P87" s="10">
        <f t="shared" si="35"/>
        <v>2845.4793978651546</v>
      </c>
      <c r="Q87" s="10">
        <f t="shared" si="35"/>
        <v>2958.9748822576166</v>
      </c>
      <c r="R87" s="10">
        <f t="shared" si="35"/>
        <v>3200.3180695744468</v>
      </c>
      <c r="S87" s="10">
        <f>S47/S71</f>
        <v>3365.9873080664279</v>
      </c>
      <c r="T87" s="10">
        <f>T47/T71</f>
        <v>3489.1500489917967</v>
      </c>
      <c r="U87" s="10">
        <f>U47/U71</f>
        <v>3575.2317087303145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2088.9610508038822</v>
      </c>
      <c r="D89" s="1">
        <f t="shared" ref="D89:K89" si="36">D87*1000000/D74</f>
        <v>2116.244454811113</v>
      </c>
      <c r="E89" s="1">
        <f t="shared" si="36"/>
        <v>2308.6258834068926</v>
      </c>
      <c r="F89" s="1">
        <f t="shared" si="36"/>
        <v>2525.9881689077183</v>
      </c>
      <c r="G89" s="1">
        <f t="shared" si="36"/>
        <v>2661.4829396063342</v>
      </c>
      <c r="H89" s="1">
        <f t="shared" si="36"/>
        <v>2761.9564813485417</v>
      </c>
      <c r="I89" s="1">
        <f t="shared" si="36"/>
        <v>2567.1834293199859</v>
      </c>
      <c r="J89" s="1">
        <f t="shared" si="36"/>
        <v>2429.831472801397</v>
      </c>
      <c r="K89" s="1">
        <f t="shared" si="36"/>
        <v>2633.6550531086582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2073.6188632419421</v>
      </c>
      <c r="D90" s="1">
        <f t="shared" ref="D90:L90" si="37">D87*1000000/D75</f>
        <v>2099.9894267719378</v>
      </c>
      <c r="E90" s="1">
        <f t="shared" si="37"/>
        <v>2287.8742207719056</v>
      </c>
      <c r="F90" s="1">
        <f t="shared" si="37"/>
        <v>2509.2712139420314</v>
      </c>
      <c r="G90" s="1">
        <f t="shared" si="37"/>
        <v>2642.8865830608438</v>
      </c>
      <c r="H90" s="1">
        <f t="shared" si="37"/>
        <v>2741.6293517408781</v>
      </c>
      <c r="I90" s="1">
        <f t="shared" si="37"/>
        <v>2549.7222778308592</v>
      </c>
      <c r="J90" s="1">
        <f t="shared" si="37"/>
        <v>2413.1685158708297</v>
      </c>
      <c r="K90" s="1">
        <f t="shared" si="37"/>
        <v>2615.59434346227</v>
      </c>
      <c r="L90" s="10">
        <f t="shared" si="37"/>
        <v>2207.5299724977058</v>
      </c>
      <c r="M90" s="10">
        <f t="shared" ref="M90:R90" si="38">M87*1000000/M75</f>
        <v>2019.0639734440094</v>
      </c>
      <c r="N90" s="10">
        <f t="shared" si="38"/>
        <v>1976.2310293868197</v>
      </c>
      <c r="O90" s="10">
        <f t="shared" si="38"/>
        <v>1990.4930578193241</v>
      </c>
      <c r="P90" s="10">
        <f t="shared" si="38"/>
        <v>1983.9595032803923</v>
      </c>
      <c r="Q90" s="10">
        <f t="shared" si="38"/>
        <v>2062.3095151110351</v>
      </c>
      <c r="R90" s="10">
        <f t="shared" si="38"/>
        <v>2232.6699727184009</v>
      </c>
      <c r="S90" s="10">
        <f>S87*1000000/S75</f>
        <v>2338.4996641374009</v>
      </c>
      <c r="T90" s="10">
        <f>T87*1000000/T75</f>
        <v>2411.4992597809055</v>
      </c>
      <c r="U90" s="10">
        <f>U87*1000000/U75</f>
        <v>2443.4584203161698</v>
      </c>
    </row>
    <row r="91" spans="2:23" x14ac:dyDescent="0.15">
      <c r="M91" s="1"/>
      <c r="N91" s="1"/>
      <c r="O91" s="1"/>
      <c r="P91" s="1"/>
    </row>
    <row r="92" spans="2:23" x14ac:dyDescent="0.15">
      <c r="B92" t="s">
        <v>165</v>
      </c>
      <c r="M92" s="1"/>
      <c r="N92" s="1"/>
      <c r="O92" s="1"/>
      <c r="P92" s="1"/>
    </row>
    <row r="93" spans="2:23" x14ac:dyDescent="0.15">
      <c r="M93" s="1"/>
      <c r="N93" s="1"/>
      <c r="O93" s="1"/>
      <c r="P93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2450.6</v>
      </c>
      <c r="O94" s="4">
        <f>SUM(O95:O99)</f>
        <v>2478.4300000000003</v>
      </c>
      <c r="P94" s="4">
        <f>SUM(P95:P99)</f>
        <v>2410.52</v>
      </c>
      <c r="Q94" s="4">
        <f>SUM(Q95:Q99)</f>
        <v>2547.54</v>
      </c>
      <c r="R94" s="4">
        <f>SUM(R95:R99)</f>
        <v>2635.59</v>
      </c>
      <c r="S94" s="4">
        <v>2813.1764462200003</v>
      </c>
      <c r="T94" s="45">
        <v>2952.58</v>
      </c>
      <c r="U94" s="45">
        <v>3138.06</v>
      </c>
      <c r="V94" s="4">
        <v>3259.2854963</v>
      </c>
      <c r="W94" s="4">
        <v>3219.94217286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784.06</v>
      </c>
      <c r="O95" s="1">
        <v>766.07</v>
      </c>
      <c r="P95" s="1">
        <v>731.27</v>
      </c>
      <c r="Q95" s="1">
        <v>748.29</v>
      </c>
      <c r="R95" s="1">
        <v>790.79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699.65</v>
      </c>
      <c r="O96" s="1">
        <v>811.16</v>
      </c>
      <c r="P96" s="1">
        <v>802.8</v>
      </c>
      <c r="Q96" s="1">
        <v>865.88</v>
      </c>
      <c r="R96" s="1">
        <v>929.52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411.56</v>
      </c>
      <c r="O97" s="1">
        <v>465.23</v>
      </c>
      <c r="P97" s="1">
        <v>477.31</v>
      </c>
      <c r="Q97" s="1">
        <v>467.24</v>
      </c>
      <c r="R97" s="1">
        <v>482.31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45.68</v>
      </c>
      <c r="O98" s="1">
        <v>-147.85</v>
      </c>
      <c r="P98" s="1">
        <v>-168.27</v>
      </c>
      <c r="Q98" s="1">
        <v>-187.97</v>
      </c>
      <c r="R98" s="1">
        <v>-182.31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509.65</v>
      </c>
      <c r="O99" s="1">
        <v>583.82000000000005</v>
      </c>
      <c r="P99" s="1">
        <v>567.41</v>
      </c>
      <c r="Q99" s="1">
        <v>654.1</v>
      </c>
      <c r="R99" s="1">
        <v>615.28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133.15999999999997</v>
      </c>
      <c r="N101" s="4">
        <f>SUM(N102:N106)</f>
        <v>135.59</v>
      </c>
      <c r="O101" s="4">
        <f>SUM(O102:O106)</f>
        <v>25.280000000000015</v>
      </c>
      <c r="P101" s="4">
        <f>SUM(P102:P106)</f>
        <v>220.91</v>
      </c>
      <c r="Q101" s="4">
        <v>248.15</v>
      </c>
      <c r="R101" s="4">
        <v>279.75831883000001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-27.35</v>
      </c>
      <c r="N102" s="1">
        <v>52.79</v>
      </c>
      <c r="O102" s="1">
        <v>-98.28</v>
      </c>
      <c r="P102" s="1">
        <v>71.819999999999993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31.85</v>
      </c>
      <c r="N103" s="1">
        <v>4.93</v>
      </c>
      <c r="O103" s="1">
        <v>-6.91</v>
      </c>
      <c r="P103" s="1">
        <v>22.25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-8.52</v>
      </c>
      <c r="N104" s="1">
        <v>-51.82</v>
      </c>
      <c r="O104" s="1">
        <v>-9.39</v>
      </c>
      <c r="P104" s="12">
        <v>-13.41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138.63999999999999</v>
      </c>
      <c r="N105" s="1">
        <v>129.69</v>
      </c>
      <c r="O105" s="1">
        <v>139.86000000000001</v>
      </c>
      <c r="P105" s="1">
        <v>140.25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-1.46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20.343</v>
      </c>
      <c r="O109" s="1">
        <v>25.501999999999999</v>
      </c>
      <c r="P109" s="1">
        <v>23.518392110000001</v>
      </c>
      <c r="Q109" s="1">
        <v>22.870999999999999</v>
      </c>
      <c r="R109" s="1">
        <v>22.673774470000005</v>
      </c>
      <c r="S109" s="1">
        <v>21.323</v>
      </c>
      <c r="T109" s="1">
        <v>23.812999999999999</v>
      </c>
      <c r="U109" s="1">
        <v>22.308864790000001</v>
      </c>
    </row>
    <row r="110" spans="2:21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W110"/>
  <sheetViews>
    <sheetView topLeftCell="A3" zoomScale="150" zoomScaleNormal="150" zoomScalePageLayoutView="150" workbookViewId="0">
      <pane xSplit="16140" ySplit="4800" topLeftCell="T32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2.5" customWidth="1"/>
    <col min="2" max="2" width="60.5" customWidth="1"/>
    <col min="3" max="4" width="10" customWidth="1"/>
    <col min="5" max="5" width="9.6640625" customWidth="1"/>
    <col min="6" max="6" width="9.5" customWidth="1"/>
    <col min="7" max="9" width="9.6640625" customWidth="1"/>
    <col min="10" max="11" width="9.83203125" customWidth="1"/>
  </cols>
  <sheetData>
    <row r="4" spans="2:22" x14ac:dyDescent="0.15">
      <c r="B4" s="7" t="s">
        <v>3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3223.3536700507243</v>
      </c>
      <c r="D9" s="4">
        <f t="shared" ref="D9:L9" si="1">D10+D17</f>
        <v>3677.6993731469038</v>
      </c>
      <c r="E9" s="4">
        <f t="shared" si="1"/>
        <v>4318.9625156691782</v>
      </c>
      <c r="F9" s="4">
        <f t="shared" si="1"/>
        <v>5056.8572455067824</v>
      </c>
      <c r="G9" s="4">
        <f t="shared" si="1"/>
        <v>5958.0561866024127</v>
      </c>
      <c r="H9" s="4">
        <f t="shared" si="1"/>
        <v>5920.5053426687264</v>
      </c>
      <c r="I9" s="4">
        <f t="shared" si="1"/>
        <v>4818.2586386130915</v>
      </c>
      <c r="J9" s="4">
        <f t="shared" si="1"/>
        <v>4179.7451480780073</v>
      </c>
      <c r="K9" s="4">
        <f t="shared" si="1"/>
        <v>5214.7971380780064</v>
      </c>
      <c r="L9" s="4">
        <f t="shared" si="1"/>
        <v>5027.1187674594221</v>
      </c>
      <c r="M9" s="4">
        <f t="shared" ref="M9:R9" si="2">M10+M17</f>
        <v>4768.2908067944536</v>
      </c>
      <c r="N9" s="4">
        <f t="shared" si="2"/>
        <v>4435.8461967892235</v>
      </c>
      <c r="O9" s="4">
        <f t="shared" si="2"/>
        <v>4299.1046970908483</v>
      </c>
      <c r="P9" s="4">
        <f t="shared" si="2"/>
        <v>4710.6515620760192</v>
      </c>
      <c r="Q9" s="4">
        <f t="shared" si="2"/>
        <v>5061.0758810438301</v>
      </c>
      <c r="R9" s="18">
        <f t="shared" si="2"/>
        <v>5040.4545004598476</v>
      </c>
      <c r="S9" s="18">
        <f>S10+S17</f>
        <v>5418.7046681906377</v>
      </c>
      <c r="T9" s="18">
        <f>T10+T17</f>
        <v>5900.3090274210008</v>
      </c>
      <c r="U9" s="18">
        <f>U10+U17</f>
        <v>6227.3404667720379</v>
      </c>
    </row>
    <row r="10" spans="2:22" x14ac:dyDescent="0.15">
      <c r="B10" s="5" t="s">
        <v>96</v>
      </c>
      <c r="C10" s="6">
        <f>SUM(C11:C16)</f>
        <v>1580.8236292721431</v>
      </c>
      <c r="D10" s="6">
        <f t="shared" ref="D10:J10" si="3">SUM(D11:D16)</f>
        <v>1901.7663731469036</v>
      </c>
      <c r="E10" s="6">
        <f t="shared" si="3"/>
        <v>2344.2032956691787</v>
      </c>
      <c r="F10" s="6">
        <f t="shared" si="3"/>
        <v>2781.7517055067829</v>
      </c>
      <c r="G10" s="6">
        <f t="shared" si="3"/>
        <v>3280.2944866024127</v>
      </c>
      <c r="H10" s="6">
        <f t="shared" si="3"/>
        <v>3100.2066326687259</v>
      </c>
      <c r="I10" s="6">
        <f t="shared" si="3"/>
        <v>2097.3497386130921</v>
      </c>
      <c r="J10" s="6">
        <f t="shared" si="3"/>
        <v>1641.0896480780068</v>
      </c>
      <c r="K10" s="6">
        <f>J10</f>
        <v>1641.0896480780068</v>
      </c>
      <c r="L10" s="6">
        <f t="shared" ref="L10:Q10" si="4">SUM(L11:L16)</f>
        <v>1594.7179174594219</v>
      </c>
      <c r="M10" s="6">
        <f t="shared" si="4"/>
        <v>1346.6590114444534</v>
      </c>
      <c r="N10" s="6">
        <f t="shared" si="4"/>
        <v>1270.9296661292242</v>
      </c>
      <c r="O10" s="6">
        <f t="shared" si="4"/>
        <v>1324.0176335908473</v>
      </c>
      <c r="P10" s="6">
        <f t="shared" si="4"/>
        <v>1397.0465395860199</v>
      </c>
      <c r="Q10" s="6">
        <f t="shared" si="4"/>
        <v>1541.9937920438304</v>
      </c>
      <c r="R10" s="43">
        <f>SUM(R11:R16)</f>
        <v>1521.163594969848</v>
      </c>
      <c r="S10" s="43">
        <f>SUM(S11:S16)</f>
        <v>1666.7446428806375</v>
      </c>
      <c r="T10" s="43">
        <f>SUM(T11:T16)</f>
        <v>1859.0907691310008</v>
      </c>
      <c r="U10" s="43">
        <f>SUM(U11:U16)</f>
        <v>1890.2160933820376</v>
      </c>
    </row>
    <row r="11" spans="2:22" x14ac:dyDescent="0.15">
      <c r="B11" t="s">
        <v>132</v>
      </c>
      <c r="C11" s="1">
        <v>152.49046355354679</v>
      </c>
      <c r="D11" s="1">
        <v>161.61299968820751</v>
      </c>
      <c r="E11" s="1">
        <v>172.77411123170984</v>
      </c>
      <c r="F11" s="1">
        <v>188.14858446716232</v>
      </c>
      <c r="G11" s="1">
        <v>248.30936673501458</v>
      </c>
      <c r="H11" s="1">
        <v>248.59696513252075</v>
      </c>
      <c r="I11" s="1">
        <v>275.22565345076333</v>
      </c>
      <c r="J11" s="1">
        <v>265.57910444662963</v>
      </c>
      <c r="K11" s="1">
        <v>265.57910444662963</v>
      </c>
      <c r="L11" s="1">
        <v>305.03128050123865</v>
      </c>
      <c r="M11" s="1">
        <v>279.57639518396093</v>
      </c>
      <c r="N11" s="1">
        <v>307.32011278913677</v>
      </c>
      <c r="O11" s="1">
        <v>305.62825036495457</v>
      </c>
      <c r="P11" s="1">
        <v>315.20668499507099</v>
      </c>
      <c r="Q11" s="1">
        <v>325.9133554361581</v>
      </c>
      <c r="R11" s="1">
        <v>348.6120409198636</v>
      </c>
      <c r="S11" s="1">
        <v>335.78428272260743</v>
      </c>
      <c r="T11" s="1">
        <v>379.40527573921361</v>
      </c>
      <c r="U11" s="1">
        <v>403.68457092798582</v>
      </c>
      <c r="V11" s="1"/>
    </row>
    <row r="12" spans="2:22" x14ac:dyDescent="0.15">
      <c r="B12" t="s">
        <v>6</v>
      </c>
      <c r="C12" s="1">
        <v>99.49</v>
      </c>
      <c r="D12" s="1">
        <v>100.89100000000001</v>
      </c>
      <c r="E12" s="1">
        <v>107.298</v>
      </c>
      <c r="F12" s="1">
        <v>121.49299999999999</v>
      </c>
      <c r="G12" s="1">
        <v>147.34399999999999</v>
      </c>
      <c r="H12" s="1">
        <v>188.27</v>
      </c>
      <c r="I12" s="1">
        <v>216.09299999999999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"/>
    </row>
    <row r="13" spans="2:22" x14ac:dyDescent="0.15">
      <c r="B13" t="s">
        <v>67</v>
      </c>
      <c r="C13" s="1">
        <v>129.309</v>
      </c>
      <c r="D13" s="1">
        <v>128.154</v>
      </c>
      <c r="E13" s="1">
        <v>152.85405554860097</v>
      </c>
      <c r="F13" s="1">
        <v>193.57625124108586</v>
      </c>
      <c r="G13" s="1">
        <v>227.54727878674657</v>
      </c>
      <c r="H13" s="1">
        <v>267.30710483358843</v>
      </c>
      <c r="I13" s="1">
        <v>243.86746769428314</v>
      </c>
      <c r="J13" s="1">
        <v>197.62733075716079</v>
      </c>
      <c r="K13" s="1">
        <f>J13</f>
        <v>197.62733075716079</v>
      </c>
      <c r="L13" s="1">
        <v>229.12661287786105</v>
      </c>
      <c r="M13" s="1">
        <v>237.82386302424658</v>
      </c>
      <c r="N13" s="1">
        <v>224.34239627386648</v>
      </c>
      <c r="O13" s="1">
        <v>260.50378356524027</v>
      </c>
      <c r="P13" s="1">
        <v>298.72069970558874</v>
      </c>
      <c r="Q13" s="1">
        <v>317.7812350610406</v>
      </c>
      <c r="R13" s="1">
        <v>292.99169688975496</v>
      </c>
      <c r="S13" s="1">
        <v>387.18629308283221</v>
      </c>
      <c r="T13" s="1">
        <v>379.69489931080562</v>
      </c>
      <c r="U13" s="1">
        <v>393.914238203845</v>
      </c>
      <c r="V13" s="1"/>
    </row>
    <row r="14" spans="2:22" x14ac:dyDescent="0.15">
      <c r="B14" t="s">
        <v>13</v>
      </c>
      <c r="C14" s="1">
        <v>993.74900000000002</v>
      </c>
      <c r="D14" s="1">
        <v>1279.278</v>
      </c>
      <c r="E14" s="1">
        <v>1670.35</v>
      </c>
      <c r="F14" s="1">
        <v>2045.5840000000001</v>
      </c>
      <c r="G14" s="1">
        <v>2421.7800000000002</v>
      </c>
      <c r="H14" s="1">
        <v>2145.0239999999999</v>
      </c>
      <c r="I14" s="1">
        <v>1136.232</v>
      </c>
      <c r="J14" s="1">
        <v>970.56</v>
      </c>
      <c r="K14" s="1">
        <v>970.56</v>
      </c>
      <c r="L14" s="1">
        <v>859.45600000000002</v>
      </c>
      <c r="M14" s="1">
        <v>691.50400000000002</v>
      </c>
      <c r="N14" s="1">
        <v>630.74099999999999</v>
      </c>
      <c r="O14" s="1">
        <v>618.15731340000002</v>
      </c>
      <c r="P14" s="1">
        <v>646.65125149999994</v>
      </c>
      <c r="Q14" s="1">
        <v>754.77936</v>
      </c>
      <c r="R14" s="1">
        <v>731.49636400000009</v>
      </c>
      <c r="S14" s="1">
        <v>795.57417400000008</v>
      </c>
      <c r="T14" s="1">
        <v>928.75369150000006</v>
      </c>
      <c r="U14" s="1">
        <v>903.08289449999995</v>
      </c>
      <c r="V14" s="1"/>
    </row>
    <row r="15" spans="2:22" ht="16" x14ac:dyDescent="0.2">
      <c r="B15" t="s">
        <v>44</v>
      </c>
      <c r="C15" s="1">
        <v>205.78516571859635</v>
      </c>
      <c r="D15" s="1">
        <v>231.83037345869602</v>
      </c>
      <c r="E15" s="1">
        <v>240.92712888886822</v>
      </c>
      <c r="F15" s="1">
        <v>232.94986979853442</v>
      </c>
      <c r="G15" s="1">
        <v>235.31384108065129</v>
      </c>
      <c r="H15" s="1">
        <v>251.00856270261713</v>
      </c>
      <c r="I15" s="1">
        <v>225.93161746804566</v>
      </c>
      <c r="J15" s="1">
        <v>207.32321287421638</v>
      </c>
      <c r="K15" s="1">
        <v>207.32321287421638</v>
      </c>
      <c r="L15" s="1">
        <v>201.10402408032192</v>
      </c>
      <c r="M15" s="1">
        <v>137.75475323624596</v>
      </c>
      <c r="N15" s="1">
        <v>108.52615706622109</v>
      </c>
      <c r="O15" s="24">
        <v>139.72828626065223</v>
      </c>
      <c r="P15" s="1">
        <v>136.46790338536016</v>
      </c>
      <c r="Q15" s="1">
        <v>143.51984154663162</v>
      </c>
      <c r="R15" s="1">
        <v>148.06349316022946</v>
      </c>
      <c r="S15" s="1">
        <v>148.19989307519771</v>
      </c>
      <c r="T15" s="1">
        <v>171.23690258098156</v>
      </c>
      <c r="U15" s="1">
        <v>189.53438975020688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1642.5300407785812</v>
      </c>
      <c r="D17" s="6">
        <f t="shared" ref="D17:U17" si="5">D18+D19+D20+D21</f>
        <v>1775.933</v>
      </c>
      <c r="E17" s="6">
        <f t="shared" si="5"/>
        <v>1974.7592199999999</v>
      </c>
      <c r="F17" s="6">
        <f t="shared" si="5"/>
        <v>2275.10554</v>
      </c>
      <c r="G17" s="6">
        <f t="shared" si="5"/>
        <v>2677.7617</v>
      </c>
      <c r="H17" s="6">
        <f t="shared" si="5"/>
        <v>2820.29871</v>
      </c>
      <c r="I17" s="6">
        <f t="shared" si="5"/>
        <v>2720.9088999999999</v>
      </c>
      <c r="J17" s="6">
        <f t="shared" si="5"/>
        <v>2538.6555000000003</v>
      </c>
      <c r="K17" s="6">
        <f t="shared" si="5"/>
        <v>3573.7074899999998</v>
      </c>
      <c r="L17" s="6">
        <f t="shared" si="5"/>
        <v>3432.40085</v>
      </c>
      <c r="M17" s="6">
        <f t="shared" si="5"/>
        <v>3421.6317953500002</v>
      </c>
      <c r="N17" s="6">
        <f t="shared" si="5"/>
        <v>3164.9165306599998</v>
      </c>
      <c r="O17" s="6">
        <f t="shared" si="5"/>
        <v>2975.0870635000006</v>
      </c>
      <c r="P17" s="6">
        <f t="shared" si="5"/>
        <v>3313.6050224899996</v>
      </c>
      <c r="Q17" s="6">
        <f t="shared" si="5"/>
        <v>3519.082089</v>
      </c>
      <c r="R17" s="6">
        <f t="shared" si="5"/>
        <v>3519.2909054900001</v>
      </c>
      <c r="S17" s="6">
        <f t="shared" si="5"/>
        <v>3751.9600253100002</v>
      </c>
      <c r="T17" s="6">
        <f t="shared" si="5"/>
        <v>4041.21825829</v>
      </c>
      <c r="U17" s="6">
        <f t="shared" si="5"/>
        <v>4337.1243733900001</v>
      </c>
      <c r="V17" s="1"/>
    </row>
    <row r="18" spans="2:22" ht="16" x14ac:dyDescent="0.2">
      <c r="B18" t="s">
        <v>119</v>
      </c>
      <c r="C18" s="1">
        <v>1414.4734462385813</v>
      </c>
      <c r="D18" s="1">
        <v>1525.952</v>
      </c>
      <c r="E18" s="1">
        <v>1698.6189999999999</v>
      </c>
      <c r="F18" s="1">
        <v>1965.9367999999999</v>
      </c>
      <c r="G18" s="1">
        <v>2343.28242</v>
      </c>
      <c r="H18" s="1">
        <v>2480.4864700000003</v>
      </c>
      <c r="I18" s="1">
        <v>2503.11823</v>
      </c>
      <c r="J18" s="1">
        <v>2378.1857400000004</v>
      </c>
      <c r="K18" s="1">
        <v>3413.2377299999998</v>
      </c>
      <c r="L18" s="1">
        <v>3281.06113</v>
      </c>
      <c r="M18" s="1">
        <v>3291.2794543500004</v>
      </c>
      <c r="N18" s="1">
        <v>3045.1828094799998</v>
      </c>
      <c r="O18" s="24">
        <v>2918.5884316700003</v>
      </c>
      <c r="P18" s="24">
        <v>3279.6548983699995</v>
      </c>
      <c r="Q18" s="24">
        <v>3483.9658353</v>
      </c>
      <c r="R18" s="24">
        <v>3467.29438385</v>
      </c>
      <c r="S18" s="24">
        <v>3691.9581300099999</v>
      </c>
      <c r="T18" s="24">
        <v>3970.4285691399996</v>
      </c>
      <c r="U18" s="24">
        <v>4249.6586806599998</v>
      </c>
      <c r="V18" s="1"/>
    </row>
    <row r="19" spans="2:22" ht="14" x14ac:dyDescent="0.2">
      <c r="B19" t="s">
        <v>62</v>
      </c>
      <c r="C19" s="1">
        <v>140.86761723000004</v>
      </c>
      <c r="D19" s="1">
        <v>156.69499999999999</v>
      </c>
      <c r="E19" s="1">
        <v>180.11799999999999</v>
      </c>
      <c r="F19" s="1">
        <v>208.7244</v>
      </c>
      <c r="G19" s="1">
        <v>233.29037</v>
      </c>
      <c r="H19" s="1">
        <v>236.81398000000002</v>
      </c>
      <c r="I19" s="1">
        <v>120.63422</v>
      </c>
      <c r="J19" s="1">
        <v>71.203630000000004</v>
      </c>
      <c r="K19" s="1">
        <v>71.203630000000004</v>
      </c>
      <c r="L19" s="1">
        <v>64.316330000000008</v>
      </c>
      <c r="M19" s="1">
        <v>47.327583380000007</v>
      </c>
      <c r="N19" s="1">
        <v>36.549960259999999</v>
      </c>
      <c r="O19" s="25">
        <v>31.635328449999999</v>
      </c>
      <c r="P19" s="35">
        <v>29.318304120000001</v>
      </c>
      <c r="Q19" s="35">
        <v>32.67261689</v>
      </c>
      <c r="R19" s="35">
        <v>36.954610410000001</v>
      </c>
      <c r="S19" s="35">
        <v>46.298500660000002</v>
      </c>
      <c r="T19" s="10">
        <v>56.206991540000004</v>
      </c>
      <c r="U19" s="1">
        <v>70.289304150000007</v>
      </c>
      <c r="V19" s="1"/>
    </row>
    <row r="20" spans="2:22" x14ac:dyDescent="0.15">
      <c r="B20" t="s">
        <v>18</v>
      </c>
      <c r="C20" s="1">
        <v>87.188977309999999</v>
      </c>
      <c r="D20" s="1">
        <v>93.286000000000001</v>
      </c>
      <c r="E20" s="1">
        <v>96.022220000000004</v>
      </c>
      <c r="F20" s="1">
        <v>100.44434</v>
      </c>
      <c r="G20" s="1">
        <v>101.18891000000001</v>
      </c>
      <c r="H20" s="1">
        <v>102.99825999999999</v>
      </c>
      <c r="I20" s="1">
        <v>97.156450000000007</v>
      </c>
      <c r="J20" s="1">
        <v>89.266130000000004</v>
      </c>
      <c r="K20" s="1">
        <v>89.266130000000004</v>
      </c>
      <c r="L20" s="1">
        <v>87.023390000000006</v>
      </c>
      <c r="M20" s="1">
        <v>83.024757620000003</v>
      </c>
      <c r="N20" s="1">
        <v>76.409640920000001</v>
      </c>
      <c r="O20" s="1">
        <v>19.548703380000003</v>
      </c>
      <c r="P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6.7741199999999999</v>
      </c>
      <c r="O21" s="32">
        <v>5.3146000000000004</v>
      </c>
      <c r="P21" s="32">
        <v>4.6318199999999994</v>
      </c>
      <c r="Q21" s="32">
        <v>2.4436368100000014</v>
      </c>
      <c r="R21" s="32">
        <v>15.041911230000002</v>
      </c>
      <c r="S21" s="32">
        <v>13.703394640000001</v>
      </c>
      <c r="T21" s="50">
        <v>14.582697609999999</v>
      </c>
      <c r="U21" s="50">
        <v>17.176388580000001</v>
      </c>
      <c r="V21" s="1"/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2270.3477901806959</v>
      </c>
      <c r="D23" s="4">
        <f t="shared" ref="D23:K23" si="6">D24+D25+D26</f>
        <v>2458.4450000000002</v>
      </c>
      <c r="E23" s="4">
        <f t="shared" si="6"/>
        <v>2669.2462599999999</v>
      </c>
      <c r="F23" s="4">
        <f t="shared" si="6"/>
        <v>2924.5644200000002</v>
      </c>
      <c r="G23" s="4">
        <f t="shared" si="6"/>
        <v>3134.2282</v>
      </c>
      <c r="H23" s="4">
        <f t="shared" si="6"/>
        <v>3252.5408600000005</v>
      </c>
      <c r="I23" s="4">
        <f t="shared" si="6"/>
        <v>2962.8162399999997</v>
      </c>
      <c r="J23" s="4">
        <f t="shared" si="6"/>
        <v>2364.0142999999998</v>
      </c>
      <c r="K23" s="4">
        <f t="shared" si="6"/>
        <v>3334.903236928571</v>
      </c>
      <c r="L23" s="4">
        <f>L24+L25+L26</f>
        <v>4245.7413800000004</v>
      </c>
      <c r="M23" s="4">
        <f>M24+M25+M26</f>
        <v>4191.1959368423722</v>
      </c>
      <c r="N23" s="4">
        <f>N24+N25+N26</f>
        <v>4188.556026948374</v>
      </c>
      <c r="O23" s="4">
        <f t="shared" ref="O23:U23" si="7">O24+O25+O26+O27</f>
        <v>4435.3334101912442</v>
      </c>
      <c r="P23" s="4">
        <f t="shared" si="7"/>
        <v>4649.5862084339906</v>
      </c>
      <c r="Q23" s="4">
        <f t="shared" si="7"/>
        <v>4909.0415724181503</v>
      </c>
      <c r="R23" s="18">
        <f t="shared" si="7"/>
        <v>5060.126231710743</v>
      </c>
      <c r="S23" s="18">
        <f t="shared" si="7"/>
        <v>5116.2365615897752</v>
      </c>
      <c r="T23" s="18">
        <f t="shared" si="7"/>
        <v>5553.2011328764165</v>
      </c>
      <c r="U23" s="18">
        <f t="shared" si="7"/>
        <v>5737.3541787678223</v>
      </c>
      <c r="V23" s="1"/>
    </row>
    <row r="24" spans="2:22" ht="16" x14ac:dyDescent="0.2">
      <c r="B24" t="s">
        <v>20</v>
      </c>
      <c r="C24" s="1">
        <v>1442.1185909004894</v>
      </c>
      <c r="D24" s="1">
        <v>1587.5650000000001</v>
      </c>
      <c r="E24" s="1">
        <v>1751.7329999999999</v>
      </c>
      <c r="F24" s="1">
        <v>1969.4744900000001</v>
      </c>
      <c r="G24" s="1">
        <v>2147.6580199999999</v>
      </c>
      <c r="H24" s="1">
        <v>2200.5466800000004</v>
      </c>
      <c r="I24" s="1">
        <v>1923.99713</v>
      </c>
      <c r="J24" s="1">
        <v>1357.1524899999999</v>
      </c>
      <c r="K24" s="1">
        <v>1938.7892714285713</v>
      </c>
      <c r="L24" s="1">
        <v>2825.3324600000001</v>
      </c>
      <c r="M24" s="1">
        <v>2833.7301859678396</v>
      </c>
      <c r="N24" s="1">
        <v>2879.821355433412</v>
      </c>
      <c r="O24" s="24">
        <v>3042.2958737780723</v>
      </c>
      <c r="P24" s="24">
        <v>3217.1414969255152</v>
      </c>
      <c r="Q24" s="24">
        <v>3426.21988908307</v>
      </c>
      <c r="R24" s="24">
        <v>3573.1503164499936</v>
      </c>
      <c r="S24" s="24">
        <v>3607.8860545404027</v>
      </c>
      <c r="T24" s="24">
        <v>4035.0632029285198</v>
      </c>
      <c r="U24" s="24">
        <v>4100.5314360518587</v>
      </c>
      <c r="V24" s="1"/>
    </row>
    <row r="25" spans="2:22" x14ac:dyDescent="0.15">
      <c r="B25" t="s">
        <v>24</v>
      </c>
      <c r="C25" s="1">
        <v>749.90319928020665</v>
      </c>
      <c r="D25" s="1">
        <v>786.45500000000004</v>
      </c>
      <c r="E25" s="1">
        <v>825.98898999999994</v>
      </c>
      <c r="F25" s="1">
        <v>858.85833000000002</v>
      </c>
      <c r="G25" s="1">
        <v>875.73613</v>
      </c>
      <c r="H25" s="1">
        <v>930.39036999999996</v>
      </c>
      <c r="I25" s="1">
        <v>907.0381799999999</v>
      </c>
      <c r="J25" s="1">
        <v>865.00478999999996</v>
      </c>
      <c r="K25" s="1">
        <v>1254.2569454999998</v>
      </c>
      <c r="L25" s="1">
        <v>1270.3006200000002</v>
      </c>
      <c r="M25" s="1">
        <v>1210.6518255517135</v>
      </c>
      <c r="N25" s="1">
        <v>1149.5998652285384</v>
      </c>
      <c r="O25" s="1">
        <v>1238.6805332330009</v>
      </c>
      <c r="P25" s="1">
        <v>1266.6218663704155</v>
      </c>
      <c r="Q25" s="1">
        <v>1288.6107706933149</v>
      </c>
      <c r="R25" s="1">
        <v>1317.8984865321117</v>
      </c>
      <c r="S25" s="1">
        <v>1335.154643075251</v>
      </c>
      <c r="T25" s="1">
        <v>1336.475052971366</v>
      </c>
      <c r="U25" s="1">
        <v>1452.6655114656223</v>
      </c>
      <c r="V25" s="1"/>
    </row>
    <row r="26" spans="2:22" ht="14" x14ac:dyDescent="0.2">
      <c r="B26" t="s">
        <v>100</v>
      </c>
      <c r="C26" s="1">
        <v>78.325999999999993</v>
      </c>
      <c r="D26" s="1">
        <v>84.424999999999997</v>
      </c>
      <c r="E26" s="1">
        <v>91.524270000000001</v>
      </c>
      <c r="F26" s="1">
        <v>96.2316</v>
      </c>
      <c r="G26" s="1">
        <v>110.83405</v>
      </c>
      <c r="H26" s="1">
        <v>121.60381</v>
      </c>
      <c r="I26" s="1">
        <v>131.78093000000001</v>
      </c>
      <c r="J26" s="1">
        <v>141.85702000000001</v>
      </c>
      <c r="K26" s="1">
        <v>141.85702000000001</v>
      </c>
      <c r="L26" s="1">
        <v>150.10829999999999</v>
      </c>
      <c r="M26" s="1">
        <v>146.81392532281936</v>
      </c>
      <c r="N26" s="1">
        <v>159.13480628642384</v>
      </c>
      <c r="O26" s="25">
        <v>154.35700318017095</v>
      </c>
      <c r="P26" s="25">
        <v>150.52284513806035</v>
      </c>
      <c r="Q26" s="25">
        <v>149.59368979176529</v>
      </c>
      <c r="R26" s="25">
        <v>138.10548461863837</v>
      </c>
      <c r="S26" s="25">
        <v>143.42317568412193</v>
      </c>
      <c r="T26" s="25">
        <v>147.39803404653091</v>
      </c>
      <c r="U26" s="25">
        <v>152.75617134034147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15.3</v>
      </c>
      <c r="Q27" s="35">
        <v>44.617222849999997</v>
      </c>
      <c r="R27" s="35">
        <v>30.971944109999999</v>
      </c>
      <c r="S27" s="10">
        <v>29.772688289999998</v>
      </c>
      <c r="T27" s="10">
        <v>34.264842930000007</v>
      </c>
      <c r="U27" s="10">
        <v>31.401059910000001</v>
      </c>
      <c r="V27" s="1"/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8">SUM(C30:C38)</f>
        <v>1705.1962502230001</v>
      </c>
      <c r="D29" s="4">
        <f t="shared" si="8"/>
        <v>1818.645301737</v>
      </c>
      <c r="E29" s="4">
        <f t="shared" si="8"/>
        <v>1871.3192842750002</v>
      </c>
      <c r="F29" s="4">
        <f t="shared" si="8"/>
        <v>2112.8358590020002</v>
      </c>
      <c r="G29" s="4">
        <f t="shared" si="8"/>
        <v>2434.1638483450001</v>
      </c>
      <c r="H29" s="4">
        <f t="shared" si="8"/>
        <v>2621.9054572690002</v>
      </c>
      <c r="I29" s="4">
        <f t="shared" si="8"/>
        <v>2234.9253912640002</v>
      </c>
      <c r="J29" s="4">
        <f t="shared" si="8"/>
        <v>1835.8544922350072</v>
      </c>
      <c r="K29" s="4">
        <f t="shared" si="8"/>
        <v>1265.0229572122369</v>
      </c>
      <c r="L29" s="4">
        <f t="shared" si="8"/>
        <v>1794.9879103060041</v>
      </c>
      <c r="M29" s="4">
        <f t="shared" si="8"/>
        <v>1515.8884410162002</v>
      </c>
      <c r="N29" s="4">
        <f t="shared" si="8"/>
        <v>1387.7676750237406</v>
      </c>
      <c r="O29" s="4">
        <f t="shared" si="8"/>
        <v>797.40624844056663</v>
      </c>
      <c r="P29" s="4">
        <f t="shared" si="8"/>
        <v>520.3445961762468</v>
      </c>
      <c r="Q29" s="4">
        <f t="shared" si="8"/>
        <v>628.59147987356596</v>
      </c>
      <c r="R29" s="4">
        <f t="shared" si="8"/>
        <v>660.54939413148963</v>
      </c>
      <c r="S29" s="4">
        <f t="shared" si="8"/>
        <v>669.51079734949838</v>
      </c>
      <c r="T29" s="4">
        <f t="shared" si="8"/>
        <v>732.28988828428419</v>
      </c>
      <c r="U29" s="4">
        <f t="shared" si="8"/>
        <v>777.16409869033942</v>
      </c>
      <c r="V29" s="1"/>
    </row>
    <row r="30" spans="2:22" x14ac:dyDescent="0.15">
      <c r="B30" t="s">
        <v>102</v>
      </c>
      <c r="C30" s="1">
        <v>1703.2158802230001</v>
      </c>
      <c r="D30" s="1">
        <v>1818.645301737</v>
      </c>
      <c r="E30" s="1">
        <v>1871.1642842750002</v>
      </c>
      <c r="F30" s="1">
        <v>2112.8358590020002</v>
      </c>
      <c r="G30" s="1">
        <v>2378.0988483450001</v>
      </c>
      <c r="H30" s="1">
        <v>2553.9110572690001</v>
      </c>
      <c r="I30" s="1">
        <v>2116.4869112640004</v>
      </c>
      <c r="J30" s="1">
        <v>1497.4690522350072</v>
      </c>
      <c r="K30" s="1">
        <v>-170.10452153554616</v>
      </c>
      <c r="L30" s="1">
        <v>-596.86369054099964</v>
      </c>
      <c r="M30" s="1">
        <v>-786.19678100990654</v>
      </c>
      <c r="N30" s="1">
        <v>-854.00404299683919</v>
      </c>
      <c r="O30" s="1">
        <v>-1494.4426411517061</v>
      </c>
      <c r="P30" s="1">
        <v>-1651.0590144787038</v>
      </c>
      <c r="Q30" s="1">
        <v>-1706.8911529529646</v>
      </c>
      <c r="R30" s="1">
        <v>-1621.3781362668162</v>
      </c>
      <c r="S30" s="1">
        <v>-1581.4216119212681</v>
      </c>
      <c r="T30" s="1">
        <v>-1763.7055651364649</v>
      </c>
      <c r="U30" s="1">
        <v>-1823.4921944395433</v>
      </c>
    </row>
    <row r="31" spans="2:22" x14ac:dyDescent="0.15">
      <c r="B31" t="s">
        <v>23</v>
      </c>
      <c r="C31" s="1">
        <v>1.98037</v>
      </c>
      <c r="D31" s="1">
        <v>0</v>
      </c>
      <c r="E31" s="1">
        <v>0.155</v>
      </c>
      <c r="F31" s="1">
        <v>0</v>
      </c>
      <c r="G31" s="1">
        <v>0</v>
      </c>
      <c r="H31" s="1">
        <v>0</v>
      </c>
      <c r="I31" s="1">
        <v>49.714779999999998</v>
      </c>
      <c r="J31" s="1">
        <v>53.394550000000002</v>
      </c>
      <c r="M31" s="1"/>
      <c r="N31" s="1"/>
      <c r="O31" s="1"/>
      <c r="P31" s="1"/>
    </row>
    <row r="32" spans="2:22" x14ac:dyDescent="0.15">
      <c r="B32" t="s">
        <v>80</v>
      </c>
      <c r="C32" s="1"/>
      <c r="D32" s="1"/>
      <c r="E32" s="1"/>
      <c r="F32" s="1"/>
      <c r="G32" s="1">
        <v>56.064999999999998</v>
      </c>
      <c r="H32" s="1">
        <v>67.994399999999999</v>
      </c>
      <c r="I32" s="1">
        <v>68.723699999999994</v>
      </c>
      <c r="J32" s="1">
        <v>69.065399999999997</v>
      </c>
      <c r="M32" s="1"/>
      <c r="N32" s="1"/>
      <c r="O32" s="1"/>
      <c r="P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215.92549</v>
      </c>
      <c r="M33" s="1"/>
      <c r="N33" s="1"/>
      <c r="O33" s="1"/>
      <c r="P33" s="1"/>
    </row>
    <row r="34" spans="1:21" x14ac:dyDescent="0.15">
      <c r="B34" t="s">
        <v>123</v>
      </c>
      <c r="K34" s="1">
        <v>739.45826186802879</v>
      </c>
      <c r="L34" s="1">
        <v>1179.3800211030039</v>
      </c>
      <c r="M34" s="1">
        <v>1147.4665267818427</v>
      </c>
      <c r="N34" s="1">
        <v>1157.2785794760248</v>
      </c>
      <c r="O34" s="1">
        <v>1110.9572893612603</v>
      </c>
      <c r="P34" s="1">
        <v>964.91197215372085</v>
      </c>
      <c r="Q34" s="1">
        <v>1063.6245478557448</v>
      </c>
      <c r="R34" s="1">
        <v>1059.2291580421115</v>
      </c>
      <c r="S34" s="1">
        <v>1032.5863382554462</v>
      </c>
      <c r="T34" s="1">
        <v>1141.6264874287863</v>
      </c>
      <c r="U34" s="1">
        <v>1196.3842822619481</v>
      </c>
    </row>
    <row r="35" spans="1:21" x14ac:dyDescent="0.15">
      <c r="B35" t="s">
        <v>124</v>
      </c>
      <c r="K35" s="1"/>
      <c r="L35">
        <v>0</v>
      </c>
      <c r="M35" s="1">
        <v>0</v>
      </c>
      <c r="N35" s="1">
        <v>196.18948483389426</v>
      </c>
      <c r="O35" s="1">
        <v>221.25731145976312</v>
      </c>
      <c r="P35" s="1">
        <v>374.57664576181685</v>
      </c>
      <c r="Q35" s="12">
        <v>434.95727028106103</v>
      </c>
      <c r="R35" s="1">
        <v>434.42479368137595</v>
      </c>
      <c r="S35" s="1">
        <v>353.99837722456613</v>
      </c>
      <c r="T35" s="1">
        <v>396.72296971702411</v>
      </c>
      <c r="U35" s="1">
        <v>263.29110020569397</v>
      </c>
    </row>
    <row r="36" spans="1:21" x14ac:dyDescent="0.15">
      <c r="B36" t="s">
        <v>52</v>
      </c>
      <c r="K36" s="1">
        <v>634.02665687975411</v>
      </c>
      <c r="L36" s="1">
        <v>1114.6201799999999</v>
      </c>
      <c r="M36" s="1">
        <v>1062.5702577540981</v>
      </c>
      <c r="N36" s="1">
        <v>800.02924420804266</v>
      </c>
      <c r="O36" s="1">
        <v>859.39652592648781</v>
      </c>
      <c r="P36" s="1">
        <v>723.73046415722092</v>
      </c>
      <c r="Q36" s="1">
        <v>725.06094923123464</v>
      </c>
      <c r="R36" s="1">
        <v>682.0339152132434</v>
      </c>
      <c r="S36" s="1">
        <v>761.44344738458199</v>
      </c>
      <c r="T36" s="1">
        <v>842.89941195597282</v>
      </c>
      <c r="U36" s="1">
        <v>1022.3431442084521</v>
      </c>
    </row>
    <row r="37" spans="1:21" x14ac:dyDescent="0.15">
      <c r="B37" t="s">
        <v>53</v>
      </c>
      <c r="K37" s="1"/>
      <c r="M37" s="1"/>
      <c r="N37" s="1"/>
      <c r="O37" s="1"/>
      <c r="P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61.642560000000003</v>
      </c>
      <c r="L38" s="1">
        <v>97.851399744000005</v>
      </c>
      <c r="M38" s="1">
        <v>92.048437490165895</v>
      </c>
      <c r="N38" s="1">
        <v>88.274409502617971</v>
      </c>
      <c r="O38" s="12">
        <v>100.23776284476151</v>
      </c>
      <c r="P38" s="1">
        <v>108.18452858219197</v>
      </c>
      <c r="Q38" s="1">
        <v>111.83986545849002</v>
      </c>
      <c r="R38" s="1">
        <v>106.23966346157499</v>
      </c>
      <c r="S38" s="1">
        <v>102.90424640617205</v>
      </c>
      <c r="T38" s="1">
        <v>114.74658431896596</v>
      </c>
      <c r="U38" s="1">
        <v>118.6377664537884</v>
      </c>
    </row>
    <row r="39" spans="1:21" x14ac:dyDescent="0.15">
      <c r="M39" s="1"/>
      <c r="N39" s="1"/>
      <c r="O39" s="1"/>
      <c r="P39" s="1"/>
    </row>
    <row r="40" spans="1:21" x14ac:dyDescent="0.15">
      <c r="A40" s="7"/>
      <c r="B40" s="7" t="s">
        <v>109</v>
      </c>
      <c r="C40" s="8">
        <f t="shared" ref="C40:U40" si="9">C9+C23+C29</f>
        <v>7198.8977104544201</v>
      </c>
      <c r="D40" s="8">
        <f t="shared" si="9"/>
        <v>7954.7896748839048</v>
      </c>
      <c r="E40" s="8">
        <f t="shared" si="9"/>
        <v>8859.5280599441776</v>
      </c>
      <c r="F40" s="8">
        <f t="shared" si="9"/>
        <v>10094.257524508783</v>
      </c>
      <c r="G40" s="8">
        <f t="shared" si="9"/>
        <v>11526.448234947413</v>
      </c>
      <c r="H40" s="8">
        <f t="shared" si="9"/>
        <v>11794.951659937728</v>
      </c>
      <c r="I40" s="8">
        <f t="shared" si="9"/>
        <v>10016.000269877091</v>
      </c>
      <c r="J40" s="8">
        <f t="shared" si="9"/>
        <v>8379.6139403130146</v>
      </c>
      <c r="K40" s="8">
        <f t="shared" si="9"/>
        <v>9814.7233322188149</v>
      </c>
      <c r="L40" s="8">
        <f t="shared" si="9"/>
        <v>11067.848057765426</v>
      </c>
      <c r="M40" s="8">
        <f t="shared" si="9"/>
        <v>10475.375184653027</v>
      </c>
      <c r="N40" s="8">
        <f t="shared" si="9"/>
        <v>10012.169898761338</v>
      </c>
      <c r="O40" s="8">
        <f t="shared" si="9"/>
        <v>9531.8443557226583</v>
      </c>
      <c r="P40" s="8">
        <f t="shared" si="9"/>
        <v>9880.5823666862561</v>
      </c>
      <c r="Q40" s="8">
        <f t="shared" si="9"/>
        <v>10598.708933335547</v>
      </c>
      <c r="R40" s="8">
        <f t="shared" si="9"/>
        <v>10761.13012630208</v>
      </c>
      <c r="S40" s="8">
        <f t="shared" si="9"/>
        <v>11204.45202712991</v>
      </c>
      <c r="T40" s="8">
        <f t="shared" si="9"/>
        <v>12185.800048581701</v>
      </c>
      <c r="U40" s="8">
        <f t="shared" si="9"/>
        <v>12741.858744230201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31.409919999999996</v>
      </c>
      <c r="M41" s="1">
        <v>129.94857999999999</v>
      </c>
      <c r="N41" s="1">
        <v>129.87390196269874</v>
      </c>
      <c r="O41" s="1">
        <v>167.48562932512579</v>
      </c>
      <c r="P41" s="1">
        <v>81.452989695713597</v>
      </c>
      <c r="Q41" s="1">
        <v>519.16151600169906</v>
      </c>
      <c r="R41" s="1">
        <v>653.49788862387345</v>
      </c>
      <c r="S41" s="1">
        <v>517.66771835726274</v>
      </c>
      <c r="T41" s="1">
        <v>459.04382210842311</v>
      </c>
      <c r="U41" s="1">
        <v>210.89776489795079</v>
      </c>
    </row>
    <row r="42" spans="1:21" x14ac:dyDescent="0.15">
      <c r="A42" s="7"/>
      <c r="B42" s="41" t="s">
        <v>147</v>
      </c>
      <c r="C42" s="8">
        <f>C40+C41</f>
        <v>7198.8977104544201</v>
      </c>
      <c r="D42" s="8">
        <f t="shared" ref="D42:S42" si="10">D40+D41</f>
        <v>7954.7896748839048</v>
      </c>
      <c r="E42" s="8">
        <f t="shared" si="10"/>
        <v>8859.5280599441776</v>
      </c>
      <c r="F42" s="8">
        <f t="shared" si="10"/>
        <v>10094.257524508783</v>
      </c>
      <c r="G42" s="8">
        <f t="shared" si="10"/>
        <v>11526.448234947413</v>
      </c>
      <c r="H42" s="8">
        <f t="shared" si="10"/>
        <v>11794.951659937728</v>
      </c>
      <c r="I42" s="8">
        <f t="shared" si="10"/>
        <v>10016.000269877091</v>
      </c>
      <c r="J42" s="8">
        <f t="shared" si="10"/>
        <v>8379.6139403130146</v>
      </c>
      <c r="K42" s="8">
        <f t="shared" si="10"/>
        <v>9814.7233322188149</v>
      </c>
      <c r="L42" s="8">
        <f t="shared" si="10"/>
        <v>11099.257977765426</v>
      </c>
      <c r="M42" s="8">
        <f t="shared" si="10"/>
        <v>10605.323764653027</v>
      </c>
      <c r="N42" s="8">
        <f t="shared" si="10"/>
        <v>10142.043800724037</v>
      </c>
      <c r="O42" s="8">
        <f t="shared" si="10"/>
        <v>9699.3299850477833</v>
      </c>
      <c r="P42" s="8">
        <f t="shared" si="10"/>
        <v>9962.0353563819699</v>
      </c>
      <c r="Q42" s="8">
        <f t="shared" si="10"/>
        <v>11117.870449337246</v>
      </c>
      <c r="R42" s="8">
        <f t="shared" si="10"/>
        <v>11414.628014925953</v>
      </c>
      <c r="S42" s="8">
        <f t="shared" si="10"/>
        <v>11722.119745487173</v>
      </c>
      <c r="T42" s="8">
        <f t="shared" ref="T42:U42" si="11">T40+T41</f>
        <v>12644.843870690123</v>
      </c>
      <c r="U42" s="8">
        <f t="shared" si="11"/>
        <v>12952.756509128152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7198.8977104544201</v>
      </c>
      <c r="D44" s="8">
        <f t="shared" ref="D44:S44" si="12">D40</f>
        <v>7954.7896748839048</v>
      </c>
      <c r="E44" s="8">
        <f t="shared" si="12"/>
        <v>8859.5280599441776</v>
      </c>
      <c r="F44" s="8">
        <f t="shared" si="12"/>
        <v>10094.257524508783</v>
      </c>
      <c r="G44" s="8">
        <f t="shared" si="12"/>
        <v>11526.448234947413</v>
      </c>
      <c r="H44" s="8">
        <f t="shared" si="12"/>
        <v>11794.951659937728</v>
      </c>
      <c r="I44" s="8">
        <f t="shared" si="12"/>
        <v>10016.000269877091</v>
      </c>
      <c r="J44" s="8">
        <f t="shared" si="12"/>
        <v>8379.6139403130146</v>
      </c>
      <c r="K44" s="8">
        <f t="shared" si="12"/>
        <v>9814.7233322188149</v>
      </c>
      <c r="L44" s="8">
        <f t="shared" si="12"/>
        <v>11067.848057765426</v>
      </c>
      <c r="M44" s="8">
        <f t="shared" si="12"/>
        <v>10475.375184653027</v>
      </c>
      <c r="N44" s="8">
        <f t="shared" si="12"/>
        <v>10012.169898761338</v>
      </c>
      <c r="O44" s="8">
        <f t="shared" si="12"/>
        <v>9531.8443557226583</v>
      </c>
      <c r="P44" s="8">
        <f t="shared" si="12"/>
        <v>9880.5823666862561</v>
      </c>
      <c r="Q44" s="8">
        <f t="shared" si="12"/>
        <v>10598.708933335547</v>
      </c>
      <c r="R44" s="8">
        <f t="shared" si="12"/>
        <v>10761.13012630208</v>
      </c>
      <c r="S44" s="8">
        <f t="shared" si="12"/>
        <v>11204.45202712991</v>
      </c>
      <c r="T44" s="8">
        <f t="shared" ref="T44:U44" si="13">T40</f>
        <v>12185.800048581701</v>
      </c>
      <c r="U44" s="8">
        <f t="shared" si="13"/>
        <v>12741.858744230201</v>
      </c>
    </row>
    <row r="45" spans="1:21" x14ac:dyDescent="0.15">
      <c r="B45" t="s">
        <v>97</v>
      </c>
      <c r="C45" s="1">
        <v>281.81194679086576</v>
      </c>
      <c r="D45" s="1">
        <v>435.67846512292567</v>
      </c>
      <c r="E45" s="1">
        <v>440.7635873086715</v>
      </c>
      <c r="F45" s="1">
        <v>589.1287218699598</v>
      </c>
      <c r="G45" s="1">
        <v>769.72462231601423</v>
      </c>
      <c r="H45" s="1">
        <v>500.66747320285936</v>
      </c>
      <c r="I45" s="1">
        <v>-619.07635751231123</v>
      </c>
      <c r="J45" s="1">
        <v>-2198.7439483350204</v>
      </c>
      <c r="K45" s="1">
        <v>-1666.7622846323163</v>
      </c>
      <c r="L45" s="1">
        <v>704.19600817408491</v>
      </c>
      <c r="M45" s="1">
        <v>911.44196881169762</v>
      </c>
      <c r="N45" s="1">
        <v>925.88264296163709</v>
      </c>
      <c r="O45" s="1">
        <v>658.70860668740875</v>
      </c>
      <c r="P45" s="1">
        <v>1263.5522637238582</v>
      </c>
      <c r="Q45" s="1">
        <v>1616.5592612711255</v>
      </c>
      <c r="R45" s="1">
        <v>1541.5801555310895</v>
      </c>
      <c r="S45" s="1">
        <v>1173.2720771393272</v>
      </c>
      <c r="T45" s="1">
        <v>1763.1700617141439</v>
      </c>
      <c r="U45" s="1">
        <v>1556.631446282541</v>
      </c>
    </row>
    <row r="46" spans="1:21" x14ac:dyDescent="0.15">
      <c r="B46" t="s">
        <v>98</v>
      </c>
      <c r="C46" s="1">
        <v>158.6032328647089</v>
      </c>
      <c r="D46" s="1">
        <v>75.438837778052701</v>
      </c>
      <c r="E46" s="1">
        <v>281.81194679086576</v>
      </c>
      <c r="F46" s="1">
        <v>435.67846512292567</v>
      </c>
      <c r="G46" s="1">
        <v>440.7635873086715</v>
      </c>
      <c r="H46" s="1">
        <v>589.1287218699598</v>
      </c>
      <c r="I46" s="1">
        <v>769.72462231601423</v>
      </c>
      <c r="J46" s="1">
        <v>500.66747320285936</v>
      </c>
      <c r="K46" s="1">
        <v>502.09868794369618</v>
      </c>
      <c r="L46" s="1">
        <v>0</v>
      </c>
      <c r="M46" s="1">
        <v>-124.12422183786441</v>
      </c>
      <c r="N46" s="1">
        <v>489.73222145494401</v>
      </c>
      <c r="O46" s="1">
        <v>696.80215139824509</v>
      </c>
      <c r="P46" s="1">
        <v>711.26389634193833</v>
      </c>
      <c r="Q46" s="1">
        <v>570.89917200006414</v>
      </c>
      <c r="R46" s="1">
        <v>1175.8827434686993</v>
      </c>
      <c r="S46" s="1">
        <v>1528.7859631751628</v>
      </c>
      <c r="T46" s="1">
        <v>1453.5692437305559</v>
      </c>
      <c r="U46" s="1">
        <v>1085.0684402520149</v>
      </c>
    </row>
    <row r="47" spans="1:21" x14ac:dyDescent="0.15">
      <c r="B47" s="3" t="s">
        <v>15</v>
      </c>
      <c r="C47" s="4">
        <f>C40-C45+C46</f>
        <v>7075.6889965282635</v>
      </c>
      <c r="D47" s="4">
        <f>D40-D45+D46</f>
        <v>7594.5500475390318</v>
      </c>
      <c r="E47" s="4">
        <f>E40-E45+E46</f>
        <v>8700.576419426372</v>
      </c>
      <c r="F47" s="4">
        <f t="shared" ref="F47:K47" si="14">F40-F45+F46</f>
        <v>9940.8072677617492</v>
      </c>
      <c r="G47" s="4">
        <f t="shared" si="14"/>
        <v>11197.487199940069</v>
      </c>
      <c r="H47" s="4">
        <f t="shared" si="14"/>
        <v>11883.412908604829</v>
      </c>
      <c r="I47" s="4">
        <f t="shared" si="14"/>
        <v>11404.801249705417</v>
      </c>
      <c r="J47" s="4">
        <f t="shared" si="14"/>
        <v>11079.025361850894</v>
      </c>
      <c r="K47" s="4">
        <f t="shared" si="14"/>
        <v>11983.584304794827</v>
      </c>
      <c r="L47" s="18">
        <f t="shared" ref="L47:S47" si="15">L40-L45+L46</f>
        <v>10363.652049591341</v>
      </c>
      <c r="M47" s="18">
        <f t="shared" si="15"/>
        <v>9439.8089940034642</v>
      </c>
      <c r="N47" s="18">
        <f t="shared" si="15"/>
        <v>9576.0194772546456</v>
      </c>
      <c r="O47" s="18">
        <f t="shared" si="15"/>
        <v>9569.9379004334951</v>
      </c>
      <c r="P47" s="18">
        <f t="shared" si="15"/>
        <v>9328.2939993043365</v>
      </c>
      <c r="Q47" s="18">
        <f t="shared" si="15"/>
        <v>9553.0488440644858</v>
      </c>
      <c r="R47" s="18">
        <f t="shared" si="15"/>
        <v>10395.432714239689</v>
      </c>
      <c r="S47" s="18">
        <f t="shared" si="15"/>
        <v>11559.965913165746</v>
      </c>
      <c r="T47" s="18">
        <f t="shared" ref="T47:U47" si="16">T40-T45+T46</f>
        <v>11876.199230598113</v>
      </c>
      <c r="U47" s="18">
        <f t="shared" si="16"/>
        <v>12270.295738199675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163.52108977699996</v>
      </c>
      <c r="D49" s="4">
        <f t="shared" ref="D49:K49" si="17">D50+D51+D52</f>
        <v>174.60269826300009</v>
      </c>
      <c r="E49" s="4">
        <f t="shared" si="17"/>
        <v>179.64530572499962</v>
      </c>
      <c r="F49" s="4">
        <f t="shared" si="17"/>
        <v>202.84752099799971</v>
      </c>
      <c r="G49" s="4">
        <f t="shared" si="17"/>
        <v>228.35786165499985</v>
      </c>
      <c r="H49" s="4">
        <f t="shared" si="17"/>
        <v>245.24029273099995</v>
      </c>
      <c r="I49" s="4">
        <f t="shared" si="17"/>
        <v>203.23646873599955</v>
      </c>
      <c r="J49" s="4">
        <f t="shared" si="17"/>
        <v>143.82142776499268</v>
      </c>
      <c r="K49" s="4">
        <f t="shared" si="17"/>
        <v>131.7535</v>
      </c>
      <c r="L49" s="4">
        <f t="shared" ref="L49:S49" si="18">L50+L51+L52</f>
        <v>203.09587025599996</v>
      </c>
      <c r="M49" s="4">
        <f t="shared" si="18"/>
        <v>191.05151179039126</v>
      </c>
      <c r="N49" s="4">
        <f t="shared" si="18"/>
        <v>183.21831252899904</v>
      </c>
      <c r="O49" s="4">
        <f t="shared" si="18"/>
        <v>208.04889960271595</v>
      </c>
      <c r="P49" s="4">
        <f t="shared" si="18"/>
        <v>224.54520851764968</v>
      </c>
      <c r="Q49" s="4">
        <f t="shared" si="18"/>
        <v>232.14144568767807</v>
      </c>
      <c r="R49" s="4">
        <f t="shared" si="18"/>
        <v>220.5086334124897</v>
      </c>
      <c r="S49" s="4">
        <f t="shared" si="18"/>
        <v>213.59477181075056</v>
      </c>
      <c r="T49" s="4">
        <f t="shared" ref="T49:U49" si="19">T50+T51+T52</f>
        <v>238.1583890018747</v>
      </c>
      <c r="U49" s="4">
        <f t="shared" si="19"/>
        <v>246.23008731860625</v>
      </c>
    </row>
    <row r="50" spans="1:21" x14ac:dyDescent="0.15">
      <c r="B50" t="s">
        <v>43</v>
      </c>
      <c r="C50" s="1">
        <v>144.34811977699997</v>
      </c>
      <c r="D50" s="1">
        <v>174.60269826300009</v>
      </c>
      <c r="E50" s="1">
        <v>179.64530572499962</v>
      </c>
      <c r="F50" s="1">
        <v>202.84752099799971</v>
      </c>
      <c r="G50" s="1">
        <v>228.35786165499985</v>
      </c>
      <c r="H50" s="1">
        <v>245.24029273099995</v>
      </c>
      <c r="I50" s="1">
        <v>203.23646873599955</v>
      </c>
      <c r="J50" s="1">
        <v>143.82142776499268</v>
      </c>
      <c r="K50" s="1">
        <v>189.56316000000001</v>
      </c>
      <c r="L50" s="1">
        <v>300.94726999999995</v>
      </c>
      <c r="M50" s="1">
        <v>283.09994928055715</v>
      </c>
      <c r="N50" s="1">
        <v>271.49272203161701</v>
      </c>
      <c r="O50" s="1">
        <v>308.28666244747745</v>
      </c>
      <c r="P50" s="1">
        <v>332.72973709984166</v>
      </c>
      <c r="Q50" s="1">
        <v>343.98131114616808</v>
      </c>
      <c r="R50" s="1">
        <v>326.74829687406469</v>
      </c>
      <c r="S50" s="1">
        <v>316.49901821692259</v>
      </c>
      <c r="T50" s="1">
        <v>352.90497332084067</v>
      </c>
      <c r="U50" s="1">
        <v>364.86785377239465</v>
      </c>
    </row>
    <row r="51" spans="1:21" x14ac:dyDescent="0.15">
      <c r="B51" t="s">
        <v>57</v>
      </c>
      <c r="K51" s="1">
        <f t="shared" ref="K51:U51" si="20">-K38</f>
        <v>-61.642560000000003</v>
      </c>
      <c r="L51" s="1">
        <f t="shared" si="20"/>
        <v>-97.851399744000005</v>
      </c>
      <c r="M51" s="1">
        <f t="shared" si="20"/>
        <v>-92.048437490165895</v>
      </c>
      <c r="N51" s="1">
        <f t="shared" si="20"/>
        <v>-88.274409502617971</v>
      </c>
      <c r="O51" s="1">
        <f t="shared" si="20"/>
        <v>-100.23776284476151</v>
      </c>
      <c r="P51" s="1">
        <f t="shared" si="20"/>
        <v>-108.18452858219197</v>
      </c>
      <c r="Q51" s="1">
        <f t="shared" si="20"/>
        <v>-111.83986545849002</v>
      </c>
      <c r="R51" s="1">
        <f t="shared" si="20"/>
        <v>-106.23966346157499</v>
      </c>
      <c r="S51" s="1">
        <f t="shared" si="20"/>
        <v>-102.90424640617205</v>
      </c>
      <c r="T51" s="1">
        <f t="shared" si="20"/>
        <v>-114.74658431896596</v>
      </c>
      <c r="U51" s="1">
        <f t="shared" si="20"/>
        <v>-118.6377664537884</v>
      </c>
    </row>
    <row r="52" spans="1:21" x14ac:dyDescent="0.15">
      <c r="B52" t="s">
        <v>120</v>
      </c>
      <c r="C52" s="11">
        <v>19.172969999999999</v>
      </c>
      <c r="D52" s="11"/>
      <c r="E52" s="11"/>
      <c r="F52" s="11"/>
      <c r="G52" s="11"/>
      <c r="H52" s="11"/>
      <c r="I52" s="11"/>
      <c r="J52" s="11"/>
      <c r="K52" s="1">
        <v>3.8329</v>
      </c>
      <c r="M52" s="1">
        <v>0</v>
      </c>
      <c r="N52" s="1">
        <v>0</v>
      </c>
      <c r="O52" s="1">
        <v>0</v>
      </c>
      <c r="P52" s="1"/>
    </row>
    <row r="53" spans="1:21" x14ac:dyDescent="0.15">
      <c r="B53" t="s">
        <v>121</v>
      </c>
      <c r="C53" s="11">
        <v>5.7910899999999996</v>
      </c>
      <c r="D53" s="11">
        <v>5.9141300000000001</v>
      </c>
      <c r="E53" s="11">
        <v>6.0842900000000002</v>
      </c>
      <c r="F53" s="11">
        <v>6.10311</v>
      </c>
      <c r="G53" s="11">
        <v>5.8906200000000002</v>
      </c>
      <c r="H53" s="11">
        <v>6.1592000000000002</v>
      </c>
      <c r="I53" s="11">
        <v>6.2550699999999999</v>
      </c>
      <c r="J53" s="11">
        <v>6.3020500000000004</v>
      </c>
      <c r="M53" s="1"/>
      <c r="N53" s="1"/>
      <c r="O53" s="1"/>
      <c r="P53" s="1"/>
    </row>
    <row r="54" spans="1:21" x14ac:dyDescent="0.15">
      <c r="M54" s="1"/>
      <c r="N54" s="1"/>
      <c r="O54" s="1"/>
      <c r="P54" s="1"/>
    </row>
    <row r="55" spans="1:21" x14ac:dyDescent="0.15">
      <c r="B55" s="3" t="s">
        <v>48</v>
      </c>
      <c r="M55" s="1"/>
      <c r="N55" s="1"/>
      <c r="O55" s="1"/>
      <c r="P55" s="1"/>
    </row>
    <row r="56" spans="1:21" x14ac:dyDescent="0.15">
      <c r="B56" t="s">
        <v>49</v>
      </c>
      <c r="C56" s="1">
        <v>1405.557</v>
      </c>
      <c r="D56" s="1">
        <v>1516.6679999999999</v>
      </c>
      <c r="E56" s="1">
        <v>1688.29846</v>
      </c>
      <c r="F56" s="1">
        <v>1950.7658300000001</v>
      </c>
      <c r="G56" s="1">
        <v>2320.6738399999999</v>
      </c>
      <c r="H56" s="1">
        <v>2452.43075</v>
      </c>
      <c r="I56" s="1">
        <v>2439.9391300000002</v>
      </c>
      <c r="J56" s="1">
        <v>2303.9381800000001</v>
      </c>
      <c r="K56" s="1">
        <v>3338.99017</v>
      </c>
      <c r="L56" s="1">
        <v>3209.11663</v>
      </c>
      <c r="M56" s="1">
        <v>3212.5905245099998</v>
      </c>
      <c r="N56" s="1">
        <v>3011.6741170999999</v>
      </c>
      <c r="O56" s="1">
        <v>2884.2266446200006</v>
      </c>
      <c r="P56" s="1">
        <v>3230.4800689099998</v>
      </c>
      <c r="Q56" s="1">
        <v>3439.1017758600001</v>
      </c>
      <c r="R56" s="1">
        <v>3563.1273587199998</v>
      </c>
      <c r="S56" s="1">
        <v>3746.7540125</v>
      </c>
      <c r="T56" s="1">
        <v>4032.2018981800006</v>
      </c>
      <c r="U56" s="1">
        <v>4314.8350474899999</v>
      </c>
    </row>
    <row r="57" spans="1:21" x14ac:dyDescent="0.15">
      <c r="B57" t="s">
        <v>50</v>
      </c>
      <c r="C57" s="1">
        <v>129.309</v>
      </c>
      <c r="D57" s="1">
        <v>128.154</v>
      </c>
      <c r="E57" s="1">
        <v>151.79300000000001</v>
      </c>
      <c r="F57" s="1">
        <v>187.286</v>
      </c>
      <c r="G57" s="1">
        <v>210.67699999999999</v>
      </c>
      <c r="H57" s="1">
        <v>193.999</v>
      </c>
      <c r="I57" s="1">
        <v>133.80500000000001</v>
      </c>
      <c r="J57" s="1">
        <v>108.434</v>
      </c>
      <c r="K57" s="1">
        <v>108.434</v>
      </c>
      <c r="L57" s="1">
        <v>125.717</v>
      </c>
      <c r="M57" s="1">
        <v>130.489</v>
      </c>
      <c r="N57" s="1">
        <v>123.092</v>
      </c>
      <c r="O57" s="1">
        <v>142.93299999999999</v>
      </c>
      <c r="P57" s="1">
        <v>181.005</v>
      </c>
      <c r="Q57" s="1">
        <v>193.95400000000001</v>
      </c>
      <c r="R57" s="1">
        <v>178.82400000000001</v>
      </c>
      <c r="S57" s="1">
        <v>248.72300000000001</v>
      </c>
      <c r="T57" s="1">
        <v>256.07900000000001</v>
      </c>
      <c r="U57" s="1">
        <v>265.66899999999998</v>
      </c>
    </row>
    <row r="58" spans="1:21" x14ac:dyDescent="0.15">
      <c r="B58" t="s">
        <v>51</v>
      </c>
      <c r="C58" s="1">
        <v>993.74900000000002</v>
      </c>
      <c r="D58" s="1">
        <v>1279.278</v>
      </c>
      <c r="E58" s="1">
        <v>1670.35</v>
      </c>
      <c r="F58" s="1">
        <v>2045.5840000000001</v>
      </c>
      <c r="G58" s="1">
        <v>2421.7800000000002</v>
      </c>
      <c r="H58" s="1">
        <v>2145.0239999999999</v>
      </c>
      <c r="I58" s="1">
        <v>1136.232</v>
      </c>
      <c r="J58" s="1">
        <v>970.56</v>
      </c>
      <c r="K58" s="1">
        <v>970.56</v>
      </c>
      <c r="L58" s="1">
        <v>859.45600000000002</v>
      </c>
      <c r="M58" s="1">
        <v>691.50400000000002</v>
      </c>
      <c r="N58" s="1">
        <v>630.74099999999999</v>
      </c>
      <c r="O58" s="1">
        <v>678.96799999999996</v>
      </c>
      <c r="P58" s="1">
        <v>818.63199999999995</v>
      </c>
      <c r="Q58" s="1">
        <v>945.43899999999996</v>
      </c>
      <c r="R58" s="1">
        <v>950.13099999999997</v>
      </c>
      <c r="S58" s="1">
        <f>826.815+225.009</f>
        <v>1051.8240000000001</v>
      </c>
      <c r="T58" s="1">
        <f>963.705+269.464</f>
        <v>1233.1690000000001</v>
      </c>
      <c r="U58" s="1">
        <v>1201.511</v>
      </c>
    </row>
    <row r="59" spans="1:21" x14ac:dyDescent="0.15">
      <c r="B59" t="s">
        <v>61</v>
      </c>
      <c r="C59" s="1">
        <v>87.188977309999999</v>
      </c>
      <c r="D59" s="1">
        <v>93.286000000000001</v>
      </c>
      <c r="E59" s="1">
        <v>96.022220000000004</v>
      </c>
      <c r="F59" s="1">
        <v>100.44434</v>
      </c>
      <c r="G59" s="1">
        <v>161.93827999999999</v>
      </c>
      <c r="H59" s="1">
        <v>164.50044</v>
      </c>
      <c r="I59" s="1">
        <v>154.88150999999999</v>
      </c>
      <c r="J59" s="1">
        <v>142.935</v>
      </c>
      <c r="K59" s="1">
        <v>142.935</v>
      </c>
      <c r="L59" s="1">
        <v>138.91848089000001</v>
      </c>
      <c r="M59" s="1">
        <v>132.25410628</v>
      </c>
      <c r="N59" s="1">
        <v>185.08286362999999</v>
      </c>
      <c r="O59" s="1">
        <v>52.636000199999998</v>
      </c>
      <c r="P59" s="1"/>
    </row>
    <row r="60" spans="1:21" x14ac:dyDescent="0.15">
      <c r="B60" t="s">
        <v>45</v>
      </c>
      <c r="C60" s="1">
        <v>215.81200000000001</v>
      </c>
      <c r="D60" s="1">
        <v>229.035</v>
      </c>
      <c r="E60" s="1">
        <v>268.96699999999998</v>
      </c>
      <c r="F60" s="1">
        <v>282.19799999999998</v>
      </c>
      <c r="G60" s="1">
        <v>272.45999999999998</v>
      </c>
      <c r="H60" s="1">
        <v>278.32100000000003</v>
      </c>
      <c r="I60" s="1">
        <v>256.91000000000003</v>
      </c>
      <c r="J60" s="1">
        <v>216.47300000000001</v>
      </c>
      <c r="K60" s="1">
        <v>216.47300000000001</v>
      </c>
      <c r="L60" s="1">
        <v>200.114</v>
      </c>
      <c r="M60" s="1">
        <v>166.50700000000001</v>
      </c>
      <c r="N60" s="1">
        <v>130.85400000000001</v>
      </c>
      <c r="O60" s="1">
        <v>128.15899999999999</v>
      </c>
      <c r="P60" s="1">
        <v>130.32300000000001</v>
      </c>
      <c r="Q60" s="1">
        <v>136.53100000000001</v>
      </c>
      <c r="R60" s="1">
        <v>140.566</v>
      </c>
      <c r="S60" s="1">
        <v>137.738</v>
      </c>
      <c r="T60" s="1">
        <v>136.23599999999999</v>
      </c>
      <c r="U60" s="1">
        <v>158.001</v>
      </c>
    </row>
    <row r="61" spans="1:21" x14ac:dyDescent="0.15">
      <c r="B61" s="16" t="s">
        <v>63</v>
      </c>
      <c r="C61" s="1">
        <f t="shared" ref="C61:K61" si="21">C19</f>
        <v>140.86761723000004</v>
      </c>
      <c r="D61" s="1">
        <f t="shared" si="21"/>
        <v>156.69499999999999</v>
      </c>
      <c r="E61" s="1">
        <f t="shared" si="21"/>
        <v>180.11799999999999</v>
      </c>
      <c r="F61" s="1">
        <f t="shared" si="21"/>
        <v>208.7244</v>
      </c>
      <c r="G61" s="1">
        <f t="shared" si="21"/>
        <v>233.29037</v>
      </c>
      <c r="H61" s="1">
        <f t="shared" si="21"/>
        <v>236.81398000000002</v>
      </c>
      <c r="I61" s="1">
        <f t="shared" si="21"/>
        <v>120.63422</v>
      </c>
      <c r="J61" s="1">
        <f t="shared" si="21"/>
        <v>71.203630000000004</v>
      </c>
      <c r="K61" s="1">
        <f t="shared" si="21"/>
        <v>71.203630000000004</v>
      </c>
      <c r="L61" s="1">
        <v>64.316330000000008</v>
      </c>
      <c r="M61" s="1">
        <v>47.32758338</v>
      </c>
      <c r="N61" s="1">
        <v>36.549960259999999</v>
      </c>
      <c r="O61" s="1">
        <v>31.635328449999999</v>
      </c>
      <c r="P61" s="1">
        <v>29.318304120000001</v>
      </c>
      <c r="Q61" s="1">
        <v>32.67261689</v>
      </c>
      <c r="R61" s="1">
        <v>36.954610410000001</v>
      </c>
      <c r="S61" s="1">
        <v>46.693768030000001</v>
      </c>
      <c r="T61" s="1">
        <v>56.721627060000003</v>
      </c>
      <c r="U61" s="1">
        <v>71.065228000000005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129.80468648999999</v>
      </c>
      <c r="P62" s="1">
        <v>124.8783</v>
      </c>
      <c r="Q62" s="1">
        <v>128.98721245999997</v>
      </c>
      <c r="R62" s="1">
        <v>131.81072567999996</v>
      </c>
      <c r="S62" s="1">
        <v>135.41225644999997</v>
      </c>
      <c r="T62" s="1">
        <v>136.24002266000002</v>
      </c>
      <c r="U62" s="1">
        <v>30.004761559999999</v>
      </c>
    </row>
    <row r="63" spans="1:21" x14ac:dyDescent="0.15">
      <c r="B63" t="s">
        <v>134</v>
      </c>
      <c r="C63" s="1">
        <v>166.51187999999999</v>
      </c>
      <c r="D63" s="1">
        <v>188.74463</v>
      </c>
      <c r="E63" s="1">
        <v>198.35612000000003</v>
      </c>
      <c r="F63" s="1">
        <v>203.52093000000002</v>
      </c>
      <c r="G63" s="1">
        <v>313.96235000000007</v>
      </c>
      <c r="H63" s="1">
        <v>335.58069</v>
      </c>
      <c r="I63" s="1">
        <v>423.32057999999995</v>
      </c>
      <c r="J63" s="1">
        <v>417.52785000000006</v>
      </c>
      <c r="K63" s="1">
        <v>417.52785000000006</v>
      </c>
      <c r="L63" s="1">
        <v>409.40616000000006</v>
      </c>
      <c r="M63" s="1">
        <v>392.03724000000005</v>
      </c>
      <c r="N63" s="1">
        <v>471.08952999999997</v>
      </c>
      <c r="O63" s="1">
        <v>413.29923999999994</v>
      </c>
      <c r="P63" s="1">
        <v>433.21259999999995</v>
      </c>
      <c r="Q63" s="1">
        <v>494.14696000000004</v>
      </c>
      <c r="R63" s="1">
        <v>639.27656000000002</v>
      </c>
      <c r="S63" s="1">
        <v>492.19753000000003</v>
      </c>
      <c r="T63" s="1">
        <v>576.20231999999999</v>
      </c>
      <c r="U63" s="1">
        <v>802.02791999999999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B66" s="16"/>
      <c r="M66" s="1"/>
      <c r="N66" s="1"/>
      <c r="O66" s="1"/>
      <c r="P66" s="1"/>
    </row>
    <row r="67" spans="2:21" x14ac:dyDescent="0.15">
      <c r="B67" s="3" t="s">
        <v>0</v>
      </c>
      <c r="C67" s="4">
        <v>1017.99</v>
      </c>
      <c r="D67" s="4">
        <v>1086.981</v>
      </c>
      <c r="E67" s="4">
        <v>1118.3706999999999</v>
      </c>
      <c r="F67" s="4">
        <v>1262.81468</v>
      </c>
      <c r="G67" s="4">
        <v>1421.3589400000001</v>
      </c>
      <c r="H67" s="4">
        <v>1526.4396200000001</v>
      </c>
      <c r="I67" s="4">
        <v>1264.99686</v>
      </c>
      <c r="J67" s="4">
        <v>895.03228000000001</v>
      </c>
      <c r="K67" s="4">
        <v>1400.1271900000002</v>
      </c>
      <c r="L67" s="4">
        <v>1833.2695399999998</v>
      </c>
      <c r="M67" s="4">
        <v>1773.7000941043884</v>
      </c>
      <c r="N67" s="4">
        <v>1708.0741269459579</v>
      </c>
      <c r="O67" s="4">
        <v>1825.0240978153936</v>
      </c>
      <c r="P67" s="4">
        <v>1964.3976822281684</v>
      </c>
      <c r="Q67" s="4">
        <v>2050.9549444767677</v>
      </c>
      <c r="R67" s="4">
        <v>2016.5326567338882</v>
      </c>
      <c r="S67" s="45">
        <v>2019.4572983702983</v>
      </c>
      <c r="T67" s="4">
        <v>2215.6958580887699</v>
      </c>
      <c r="U67" s="4">
        <v>2308.2478974538271</v>
      </c>
    </row>
    <row r="68" spans="2:21" x14ac:dyDescent="0.15">
      <c r="M68" s="1"/>
      <c r="N68" s="1"/>
      <c r="O68" s="1"/>
      <c r="P68" s="1"/>
    </row>
    <row r="69" spans="2:21" x14ac:dyDescent="0.15">
      <c r="B69" s="7" t="s">
        <v>1</v>
      </c>
      <c r="M69" s="1"/>
      <c r="N69" s="1"/>
      <c r="O69" s="1"/>
      <c r="P69" s="1"/>
    </row>
    <row r="70" spans="2:21" x14ac:dyDescent="0.15">
      <c r="B70" t="s">
        <v>117</v>
      </c>
      <c r="C70" s="1">
        <v>73298.081000000006</v>
      </c>
      <c r="D70" s="1">
        <v>78134.695999999996</v>
      </c>
      <c r="E70" s="1">
        <v>83659.062000000005</v>
      </c>
      <c r="F70" s="1">
        <v>90149.554999999993</v>
      </c>
      <c r="G70" s="1">
        <v>97829.436000000002</v>
      </c>
      <c r="H70" s="1">
        <v>104471.495</v>
      </c>
      <c r="I70" s="1">
        <v>107508.47100000001</v>
      </c>
      <c r="J70" s="1">
        <v>101443.496</v>
      </c>
      <c r="K70" s="1">
        <v>101443.496</v>
      </c>
      <c r="L70" s="1">
        <v>101201.463</v>
      </c>
      <c r="M70" s="1">
        <v>99706.759000000005</v>
      </c>
      <c r="N70" s="1">
        <v>95177.43</v>
      </c>
      <c r="O70" s="1">
        <v>94309.153999999995</v>
      </c>
      <c r="P70" s="1">
        <v>96320.641000000003</v>
      </c>
      <c r="Q70" s="1">
        <v>100110.751</v>
      </c>
      <c r="R70" s="1">
        <v>103228.58</v>
      </c>
      <c r="S70" s="1">
        <v>107785.815</v>
      </c>
      <c r="T70" s="1">
        <v>111793.978</v>
      </c>
      <c r="U70" s="1">
        <v>116015.33500000001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91387.876221054321</v>
      </c>
      <c r="D72" s="1">
        <f t="shared" ref="D72:P72" si="22">D70/D71</f>
        <v>93731.215411401936</v>
      </c>
      <c r="E72" s="1">
        <f t="shared" si="22"/>
        <v>96607.81601529746</v>
      </c>
      <c r="F72" s="1">
        <f t="shared" si="22"/>
        <v>100001.79951653448</v>
      </c>
      <c r="G72" s="1">
        <f t="shared" si="22"/>
        <v>104367.60784391772</v>
      </c>
      <c r="H72" s="1">
        <f t="shared" si="22"/>
        <v>107771.64360060947</v>
      </c>
      <c r="I72" s="1">
        <f t="shared" si="22"/>
        <v>108459.54687385702</v>
      </c>
      <c r="J72" s="1">
        <f t="shared" si="22"/>
        <v>102193.91311537441</v>
      </c>
      <c r="K72" s="1">
        <f t="shared" si="22"/>
        <v>102193.91311537441</v>
      </c>
      <c r="L72" s="1">
        <f t="shared" si="22"/>
        <v>101793.93924883001</v>
      </c>
      <c r="M72" s="1">
        <f t="shared" si="22"/>
        <v>100310.28320284776</v>
      </c>
      <c r="N72" s="1">
        <f t="shared" si="22"/>
        <v>95863.398113771051</v>
      </c>
      <c r="O72" s="1">
        <f t="shared" si="22"/>
        <v>94611.831194284547</v>
      </c>
      <c r="P72" s="1">
        <f t="shared" si="22"/>
        <v>96846.127789208753</v>
      </c>
      <c r="Q72" s="10">
        <f>Q70/Q71</f>
        <v>100110.751</v>
      </c>
      <c r="R72" s="10">
        <f>R70/R71</f>
        <v>102896.32899509772</v>
      </c>
      <c r="S72" s="10">
        <f>S70/S71</f>
        <v>106060.61722165535</v>
      </c>
      <c r="T72" s="10">
        <f>T70/T71</f>
        <v>108712.97012951026</v>
      </c>
      <c r="U72" s="10">
        <f>U70/U71</f>
        <v>111272.95930262194</v>
      </c>
    </row>
    <row r="73" spans="2:21" x14ac:dyDescent="0.15">
      <c r="B73" t="s">
        <v>107</v>
      </c>
      <c r="C73" s="1">
        <v>4326708</v>
      </c>
      <c r="D73" s="1">
        <v>4470885</v>
      </c>
      <c r="E73" s="1">
        <v>4543304</v>
      </c>
      <c r="F73" s="1">
        <v>4692449</v>
      </c>
      <c r="G73" s="1">
        <v>4806908</v>
      </c>
      <c r="H73" s="1">
        <v>4885029</v>
      </c>
      <c r="I73" s="1">
        <v>5029601</v>
      </c>
      <c r="J73" s="1">
        <v>5094675</v>
      </c>
      <c r="K73" s="1">
        <v>5094675</v>
      </c>
      <c r="L73" s="1">
        <v>5111706</v>
      </c>
      <c r="M73" s="1">
        <v>5117190</v>
      </c>
      <c r="N73" s="1">
        <v>5129266</v>
      </c>
      <c r="O73" s="1">
        <v>5113815</v>
      </c>
      <c r="P73" s="38">
        <v>5004844</v>
      </c>
      <c r="Q73" s="38">
        <v>4980689</v>
      </c>
      <c r="R73" s="1">
        <v>4959968</v>
      </c>
      <c r="S73" s="1">
        <v>4941509</v>
      </c>
      <c r="T73" s="1">
        <v>4963703</v>
      </c>
      <c r="U73" s="1">
        <v>5003769</v>
      </c>
    </row>
    <row r="74" spans="2:21" x14ac:dyDescent="0.15">
      <c r="B74" t="s">
        <v>58</v>
      </c>
      <c r="C74" s="1">
        <v>4207000.5519884294</v>
      </c>
      <c r="D74" s="1">
        <v>4347296.130042728</v>
      </c>
      <c r="E74" s="1">
        <v>4413031.4681532681</v>
      </c>
      <c r="F74" s="1">
        <v>4556993.7260571606</v>
      </c>
      <c r="G74" s="1">
        <v>4669815.6914849039</v>
      </c>
      <c r="H74" s="1">
        <v>4746736.430870519</v>
      </c>
      <c r="I74" s="1">
        <v>4888664.4247764815</v>
      </c>
      <c r="J74" s="1">
        <v>4955313.7984200846</v>
      </c>
      <c r="K74" s="1">
        <v>4955313.7984200846</v>
      </c>
      <c r="L74" s="1"/>
      <c r="M74" s="1"/>
      <c r="N74" s="1"/>
      <c r="O74" s="1"/>
      <c r="P74" s="1"/>
    </row>
    <row r="75" spans="2:21" x14ac:dyDescent="0.15">
      <c r="B75" t="s">
        <v>59</v>
      </c>
      <c r="C75" s="1">
        <v>4234408.6674461458</v>
      </c>
      <c r="D75" s="1">
        <v>4379332.0624222476</v>
      </c>
      <c r="E75" s="1">
        <v>4444318.3276259759</v>
      </c>
      <c r="F75" s="1">
        <v>4588360.5097357379</v>
      </c>
      <c r="G75" s="1">
        <v>4704911.4657066222</v>
      </c>
      <c r="H75" s="1">
        <v>4783011.5270478297</v>
      </c>
      <c r="I75" s="1">
        <v>4931742.8293231511</v>
      </c>
      <c r="J75" s="1">
        <v>4999175.9089458734</v>
      </c>
      <c r="K75" s="1">
        <v>4999175.9089458734</v>
      </c>
      <c r="L75" s="1">
        <v>5020575.7626408618</v>
      </c>
      <c r="M75" s="1">
        <v>5031187.1079478571</v>
      </c>
      <c r="N75" s="1">
        <v>5044055.6591429813</v>
      </c>
      <c r="O75" s="1">
        <v>4910945.7732377471</v>
      </c>
      <c r="P75" s="1">
        <v>4842450.9410828138</v>
      </c>
      <c r="Q75" s="1">
        <v>4824972</v>
      </c>
      <c r="R75" s="1">
        <v>4818504</v>
      </c>
      <c r="S75" s="1">
        <v>4808332</v>
      </c>
      <c r="T75" s="1">
        <v>4828576</v>
      </c>
      <c r="U75" s="1">
        <v>4867489</v>
      </c>
    </row>
    <row r="76" spans="2:21" x14ac:dyDescent="0.15">
      <c r="M76" s="1"/>
      <c r="N76" s="1"/>
      <c r="O76" s="1"/>
      <c r="P76" s="1"/>
    </row>
    <row r="77" spans="2:21" x14ac:dyDescent="0.15">
      <c r="B77" s="7" t="s">
        <v>60</v>
      </c>
      <c r="M77" s="1"/>
      <c r="N77" s="1"/>
      <c r="O77" s="1"/>
      <c r="P77" s="1"/>
    </row>
    <row r="78" spans="2:21" x14ac:dyDescent="0.15">
      <c r="B78" t="s">
        <v>66</v>
      </c>
      <c r="C78" s="9">
        <f t="shared" ref="C78:L78" si="23">C40/C70</f>
        <v>9.8213999769713206E-2</v>
      </c>
      <c r="D78" s="9">
        <f t="shared" si="23"/>
        <v>0.10180867248634211</v>
      </c>
      <c r="E78" s="9">
        <f t="shared" si="23"/>
        <v>0.10590039916947881</v>
      </c>
      <c r="F78" s="9">
        <f t="shared" si="23"/>
        <v>0.11197234999672248</v>
      </c>
      <c r="G78" s="9">
        <f t="shared" si="23"/>
        <v>0.11782188169772759</v>
      </c>
      <c r="H78" s="9">
        <f t="shared" si="23"/>
        <v>0.11290114743679822</v>
      </c>
      <c r="I78" s="9">
        <f t="shared" si="23"/>
        <v>9.3164754151113277E-2</v>
      </c>
      <c r="J78" s="9">
        <f t="shared" si="23"/>
        <v>8.2603757468226596E-2</v>
      </c>
      <c r="K78" s="9">
        <f t="shared" si="23"/>
        <v>9.6750641679569233E-2</v>
      </c>
      <c r="L78" s="14">
        <f t="shared" si="23"/>
        <v>0.10936450649696068</v>
      </c>
      <c r="M78" s="14">
        <f t="shared" ref="M78:R78" si="24">M40/M70</f>
        <v>0.10506183622569686</v>
      </c>
      <c r="N78" s="14">
        <f t="shared" si="24"/>
        <v>0.10519479144122024</v>
      </c>
      <c r="O78" s="14">
        <f t="shared" si="24"/>
        <v>0.10107019256818547</v>
      </c>
      <c r="P78" s="14">
        <f t="shared" si="24"/>
        <v>0.10258011433589043</v>
      </c>
      <c r="Q78" s="14">
        <f t="shared" si="24"/>
        <v>0.1058698374297037</v>
      </c>
      <c r="R78" s="14">
        <f t="shared" si="24"/>
        <v>0.10424564714831958</v>
      </c>
      <c r="S78" s="14">
        <f>S40/S70</f>
        <v>0.10395108138422397</v>
      </c>
      <c r="T78" s="14">
        <f>T40/T70</f>
        <v>0.10900229392124951</v>
      </c>
      <c r="U78" s="14">
        <f>U40/U70</f>
        <v>0.10982909064763034</v>
      </c>
    </row>
    <row r="79" spans="2:21" x14ac:dyDescent="0.15">
      <c r="B79" t="s">
        <v>110</v>
      </c>
      <c r="C79" s="9">
        <f t="shared" ref="C79:L79" si="25">C47/C70</f>
        <v>9.6533072898978931E-2</v>
      </c>
      <c r="D79" s="9">
        <f t="shared" si="25"/>
        <v>9.7198177459332943E-2</v>
      </c>
      <c r="E79" s="9">
        <f t="shared" si="25"/>
        <v>0.10400040606989319</v>
      </c>
      <c r="F79" s="9">
        <f t="shared" si="25"/>
        <v>0.11027017568485779</v>
      </c>
      <c r="G79" s="9">
        <f t="shared" si="25"/>
        <v>0.11445928401284118</v>
      </c>
      <c r="H79" s="9">
        <f t="shared" si="25"/>
        <v>0.11374789753515856</v>
      </c>
      <c r="I79" s="9">
        <f t="shared" si="25"/>
        <v>0.10608281509003524</v>
      </c>
      <c r="J79" s="9">
        <f t="shared" si="25"/>
        <v>0.1092137573990046</v>
      </c>
      <c r="K79" s="9">
        <f t="shared" si="25"/>
        <v>0.11813063209882699</v>
      </c>
      <c r="L79" s="14">
        <f t="shared" si="25"/>
        <v>0.10240614851181885</v>
      </c>
      <c r="M79" s="14">
        <f t="shared" ref="M79:R79" si="26">M47/M70</f>
        <v>9.467571796214401E-2</v>
      </c>
      <c r="N79" s="14">
        <f t="shared" si="26"/>
        <v>0.10061229303265119</v>
      </c>
      <c r="O79" s="14">
        <f t="shared" si="26"/>
        <v>0.10147411459584819</v>
      </c>
      <c r="P79" s="14">
        <f t="shared" si="26"/>
        <v>9.6846261636738235E-2</v>
      </c>
      <c r="Q79" s="14">
        <f t="shared" si="26"/>
        <v>9.5424804515396006E-2</v>
      </c>
      <c r="R79" s="14">
        <f t="shared" si="26"/>
        <v>0.10070304865415845</v>
      </c>
      <c r="S79" s="14">
        <f>S47/S70</f>
        <v>0.10724941786788685</v>
      </c>
      <c r="T79" s="14">
        <f>T47/T70</f>
        <v>0.10623290666513462</v>
      </c>
      <c r="U79" s="14">
        <f>U47/U70</f>
        <v>0.10576442966095538</v>
      </c>
    </row>
    <row r="80" spans="2:21" x14ac:dyDescent="0.15">
      <c r="B80" t="s">
        <v>161</v>
      </c>
      <c r="C80" s="1">
        <f t="shared" ref="C80:L80" si="27">C40/C71</f>
        <v>8975.5688541292075</v>
      </c>
      <c r="D80" s="1">
        <f t="shared" si="27"/>
        <v>9542.6506115662014</v>
      </c>
      <c r="E80" s="1">
        <f t="shared" si="27"/>
        <v>10230.80627891157</v>
      </c>
      <c r="F80" s="1">
        <f t="shared" si="27"/>
        <v>11197.436495767473</v>
      </c>
      <c r="G80" s="1">
        <f t="shared" si="27"/>
        <v>12296.787944460901</v>
      </c>
      <c r="H80" s="1">
        <f t="shared" si="27"/>
        <v>12167.542223658482</v>
      </c>
      <c r="I80" s="1">
        <f t="shared" si="27"/>
        <v>10104.607019844036</v>
      </c>
      <c r="J80" s="1">
        <f t="shared" si="27"/>
        <v>8441.6012137114085</v>
      </c>
      <c r="K80" s="1">
        <f t="shared" si="27"/>
        <v>9887.3266696586197</v>
      </c>
      <c r="L80" s="10">
        <f t="shared" si="27"/>
        <v>11132.64393032989</v>
      </c>
      <c r="M80" s="10">
        <f t="shared" ref="M80:R80" si="28">M40/M71</f>
        <v>10538.78254561086</v>
      </c>
      <c r="N80" s="10">
        <f t="shared" si="28"/>
        <v>10084.330171424812</v>
      </c>
      <c r="O80" s="10">
        <f t="shared" si="28"/>
        <v>9562.4359980349946</v>
      </c>
      <c r="P80" s="10">
        <f t="shared" si="28"/>
        <v>9934.48686160529</v>
      </c>
      <c r="Q80" s="10">
        <f t="shared" si="28"/>
        <v>10598.708933335547</v>
      </c>
      <c r="R80" s="10">
        <f t="shared" si="28"/>
        <v>10726.494405280362</v>
      </c>
      <c r="S80" s="10">
        <f>S40/S71</f>
        <v>11025.115852469322</v>
      </c>
      <c r="T80" s="10">
        <f>T40/T71</f>
        <v>11849.963123108895</v>
      </c>
      <c r="U80" s="10">
        <f>U40/U71</f>
        <v>12221.007933877747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9">C40*1000000/C74</f>
        <v>1711.171087689037</v>
      </c>
      <c r="D82" s="1">
        <f t="shared" si="29"/>
        <v>1829.8246627164365</v>
      </c>
      <c r="E82" s="1">
        <f t="shared" si="29"/>
        <v>2007.5832506246882</v>
      </c>
      <c r="F82" s="1">
        <f t="shared" si="29"/>
        <v>2215.113324995209</v>
      </c>
      <c r="G82" s="1">
        <f t="shared" si="29"/>
        <v>2468.2876148549331</v>
      </c>
      <c r="H82" s="1">
        <f t="shared" si="29"/>
        <v>2484.8549801983872</v>
      </c>
      <c r="I82" s="1">
        <f t="shared" si="29"/>
        <v>2048.8213956995096</v>
      </c>
      <c r="J82" s="1">
        <f t="shared" si="29"/>
        <v>1691.0359830258799</v>
      </c>
      <c r="K82" s="1">
        <f t="shared" si="29"/>
        <v>1980.6461773113276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30">C40*1000000/C75</f>
        <v>1700.0951669589831</v>
      </c>
      <c r="D83" s="10">
        <f t="shared" si="30"/>
        <v>1816.4390280293198</v>
      </c>
      <c r="E83" s="10">
        <f t="shared" si="30"/>
        <v>1993.4503802018783</v>
      </c>
      <c r="F83" s="10">
        <f t="shared" si="30"/>
        <v>2199.9704476338438</v>
      </c>
      <c r="G83" s="10">
        <f t="shared" si="30"/>
        <v>2449.8756924464838</v>
      </c>
      <c r="H83" s="10">
        <f t="shared" si="30"/>
        <v>2466.0094572713288</v>
      </c>
      <c r="I83" s="10">
        <f t="shared" si="30"/>
        <v>2030.9250941318285</v>
      </c>
      <c r="J83" s="10">
        <f t="shared" si="30"/>
        <v>1676.1990561920318</v>
      </c>
      <c r="K83" s="10">
        <f t="shared" si="30"/>
        <v>1963.2682488039011</v>
      </c>
      <c r="L83" s="10">
        <f t="shared" si="30"/>
        <v>2204.4977669938903</v>
      </c>
      <c r="M83" s="10">
        <f t="shared" ref="M83:R83" si="31">M40*1000000/M75</f>
        <v>2082.0881751952511</v>
      </c>
      <c r="N83" s="10">
        <f t="shared" si="31"/>
        <v>1984.9443732075058</v>
      </c>
      <c r="O83" s="10">
        <f t="shared" si="31"/>
        <v>1940.9386289025117</v>
      </c>
      <c r="P83" s="10">
        <f t="shared" si="31"/>
        <v>2040.4093891505431</v>
      </c>
      <c r="Q83" s="10">
        <f t="shared" si="31"/>
        <v>2196.63636044635</v>
      </c>
      <c r="R83" s="10">
        <f t="shared" si="31"/>
        <v>2233.2927660332089</v>
      </c>
      <c r="S83" s="10">
        <f>S40*1000000/S75</f>
        <v>2330.2159724265939</v>
      </c>
      <c r="T83" s="10">
        <f>T40*1000000/T75</f>
        <v>2523.6840113072053</v>
      </c>
      <c r="U83" s="10">
        <f>U40*1000000/U75</f>
        <v>2617.7478252606634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2133.4841161090235</v>
      </c>
      <c r="D85" s="1">
        <f t="shared" ref="D85:K85" si="32">D80*1000000/D74</f>
        <v>2195.0771988179263</v>
      </c>
      <c r="E85" s="1">
        <f t="shared" si="32"/>
        <v>2318.3170917185594</v>
      </c>
      <c r="F85" s="1">
        <f t="shared" si="32"/>
        <v>2457.1981373904173</v>
      </c>
      <c r="G85" s="1">
        <f t="shared" si="32"/>
        <v>2633.2490952230237</v>
      </c>
      <c r="H85" s="1">
        <f t="shared" si="32"/>
        <v>2563.3490295619886</v>
      </c>
      <c r="I85" s="1">
        <f t="shared" si="32"/>
        <v>2066.946335819734</v>
      </c>
      <c r="J85" s="1">
        <f t="shared" si="32"/>
        <v>1703.5452359047101</v>
      </c>
      <c r="K85" s="1">
        <f t="shared" si="32"/>
        <v>1995.297789780946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2119.6746840078968</v>
      </c>
      <c r="D86" s="1">
        <f t="shared" ref="D86:L86" si="33">D80*1000000/D75</f>
        <v>2179.0196485552815</v>
      </c>
      <c r="E86" s="1">
        <f t="shared" si="33"/>
        <v>2301.9967348685768</v>
      </c>
      <c r="F86" s="1">
        <f t="shared" si="33"/>
        <v>2440.400328615935</v>
      </c>
      <c r="G86" s="1">
        <f t="shared" si="33"/>
        <v>2613.6066606333193</v>
      </c>
      <c r="H86" s="1">
        <f t="shared" si="33"/>
        <v>2543.9081956736431</v>
      </c>
      <c r="I86" s="1">
        <f t="shared" si="33"/>
        <v>2048.8917142564846</v>
      </c>
      <c r="J86" s="1">
        <f t="shared" si="33"/>
        <v>1688.5985545348424</v>
      </c>
      <c r="K86" s="1">
        <f t="shared" si="33"/>
        <v>1977.7913099568168</v>
      </c>
      <c r="L86" s="10">
        <f t="shared" si="33"/>
        <v>2217.4038310845117</v>
      </c>
      <c r="M86" s="10">
        <f t="shared" ref="M86:R86" si="34">M80*1000000/M75</f>
        <v>2094.6910380181557</v>
      </c>
      <c r="N86" s="10">
        <f t="shared" si="34"/>
        <v>1999.2503756665935</v>
      </c>
      <c r="O86" s="10">
        <f t="shared" si="34"/>
        <v>1947.1679060570357</v>
      </c>
      <c r="P86" s="10">
        <f t="shared" si="34"/>
        <v>2051.5410444992249</v>
      </c>
      <c r="Q86" s="10">
        <f t="shared" si="34"/>
        <v>2196.63636044635</v>
      </c>
      <c r="R86" s="10">
        <f t="shared" si="34"/>
        <v>2226.1047008117794</v>
      </c>
      <c r="S86" s="10">
        <f>S80*1000000/S75</f>
        <v>2292.9190106817337</v>
      </c>
      <c r="T86" s="10">
        <f>T80*1000000/T75</f>
        <v>2454.1320511697227</v>
      </c>
      <c r="U86" s="10">
        <f>U80*1000000/U75</f>
        <v>2510.741767239278</v>
      </c>
    </row>
    <row r="87" spans="2:23" x14ac:dyDescent="0.15">
      <c r="B87" t="s">
        <v>163</v>
      </c>
      <c r="C87" s="1">
        <f t="shared" ref="C87:L87" si="35">C47/C71</f>
        <v>8821.9525173299007</v>
      </c>
      <c r="D87" s="1">
        <f t="shared" si="35"/>
        <v>9110.5033090364086</v>
      </c>
      <c r="E87" s="1">
        <f t="shared" si="35"/>
        <v>10047.252095116468</v>
      </c>
      <c r="F87" s="1">
        <f t="shared" si="35"/>
        <v>11027.216001490184</v>
      </c>
      <c r="G87" s="1">
        <f t="shared" si="35"/>
        <v>11945.841667947809</v>
      </c>
      <c r="H87" s="1">
        <f t="shared" si="35"/>
        <v>12258.797873477753</v>
      </c>
      <c r="I87" s="1">
        <f t="shared" si="35"/>
        <v>11505.694055768383</v>
      </c>
      <c r="J87" s="1">
        <f t="shared" si="35"/>
        <v>11160.981234637457</v>
      </c>
      <c r="K87" s="1">
        <f t="shared" si="35"/>
        <v>12072.231552971785</v>
      </c>
      <c r="L87" s="10">
        <f t="shared" si="35"/>
        <v>10424.325260318752</v>
      </c>
      <c r="M87" s="10">
        <f t="shared" ref="M87:R87" si="36">M47/M71</f>
        <v>9496.9480812156053</v>
      </c>
      <c r="N87" s="10">
        <f t="shared" si="36"/>
        <v>9645.0363021284338</v>
      </c>
      <c r="O87" s="10">
        <f t="shared" si="36"/>
        <v>9600.6518007318755</v>
      </c>
      <c r="P87" s="10">
        <f t="shared" si="36"/>
        <v>9379.1854303786968</v>
      </c>
      <c r="Q87" s="10">
        <f t="shared" si="36"/>
        <v>9553.0488440644858</v>
      </c>
      <c r="R87" s="10">
        <f t="shared" si="36"/>
        <v>10361.974025127622</v>
      </c>
      <c r="S87" s="10">
        <f>S47/S71</f>
        <v>11374.939455731312</v>
      </c>
      <c r="T87" s="10">
        <f>T47/T71</f>
        <v>11548.894809057831</v>
      </c>
      <c r="U87" s="10">
        <f>U47/U71</f>
        <v>11768.721077328508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2096.9696600491825</v>
      </c>
      <c r="D89" s="1">
        <f t="shared" ref="D89:K89" si="37">D87*1000000/D74</f>
        <v>2095.6712026302348</v>
      </c>
      <c r="E89" s="1">
        <f t="shared" si="37"/>
        <v>2276.7234196317586</v>
      </c>
      <c r="F89" s="1">
        <f t="shared" si="37"/>
        <v>2419.8444554434882</v>
      </c>
      <c r="G89" s="1">
        <f t="shared" si="37"/>
        <v>2558.0970336217447</v>
      </c>
      <c r="H89" s="1">
        <f t="shared" si="37"/>
        <v>2582.5739541282205</v>
      </c>
      <c r="I89" s="1">
        <f t="shared" si="37"/>
        <v>2353.5454790997328</v>
      </c>
      <c r="J89" s="1">
        <f t="shared" si="37"/>
        <v>2252.3258240872537</v>
      </c>
      <c r="K89" s="1">
        <f t="shared" si="37"/>
        <v>2436.2193887339295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2083.3965755720483</v>
      </c>
      <c r="D90" s="1">
        <f t="shared" ref="D90:L90" si="38">D87*1000000/D75</f>
        <v>2080.3408326148506</v>
      </c>
      <c r="E90" s="1">
        <f t="shared" si="38"/>
        <v>2260.6958715496453</v>
      </c>
      <c r="F90" s="1">
        <f t="shared" si="38"/>
        <v>2403.3020025545648</v>
      </c>
      <c r="G90" s="1">
        <f t="shared" si="38"/>
        <v>2539.0151876436394</v>
      </c>
      <c r="H90" s="1">
        <f t="shared" si="38"/>
        <v>2562.9873154506336</v>
      </c>
      <c r="I90" s="1">
        <f t="shared" si="38"/>
        <v>2332.9874354676081</v>
      </c>
      <c r="J90" s="1">
        <f t="shared" si="38"/>
        <v>2232.5642141668231</v>
      </c>
      <c r="K90" s="1">
        <f t="shared" si="38"/>
        <v>2414.8443209147517</v>
      </c>
      <c r="L90" s="10">
        <f t="shared" si="38"/>
        <v>2076.320675785495</v>
      </c>
      <c r="M90" s="10">
        <f t="shared" ref="M90:R90" si="39">M87*1000000/M75</f>
        <v>1887.6157609429997</v>
      </c>
      <c r="N90" s="10">
        <f t="shared" si="39"/>
        <v>1912.1589756143153</v>
      </c>
      <c r="O90" s="10">
        <f t="shared" si="39"/>
        <v>1954.9496663251168</v>
      </c>
      <c r="P90" s="10">
        <f t="shared" si="39"/>
        <v>1936.8674137319044</v>
      </c>
      <c r="Q90" s="10">
        <f t="shared" si="39"/>
        <v>1979.9179858586715</v>
      </c>
      <c r="R90" s="10">
        <f t="shared" si="39"/>
        <v>2150.4545861386896</v>
      </c>
      <c r="S90" s="10">
        <f>S87*1000000/S75</f>
        <v>2365.6726398533447</v>
      </c>
      <c r="T90" s="10">
        <f>T87*1000000/T75</f>
        <v>2391.7806842136961</v>
      </c>
      <c r="U90" s="10">
        <f>U87*1000000/U75</f>
        <v>2417.8218127105183</v>
      </c>
    </row>
    <row r="91" spans="2:23" x14ac:dyDescent="0.15">
      <c r="M91" s="1"/>
      <c r="N91" s="1"/>
      <c r="O91" s="1"/>
      <c r="P91" s="1"/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7815.3200000000015</v>
      </c>
      <c r="O94" s="4">
        <f>SUM(O95:O99)</f>
        <v>7640.59</v>
      </c>
      <c r="P94" s="4">
        <f>SUM(P95:P99)</f>
        <v>7294.6799999999985</v>
      </c>
      <c r="Q94" s="4">
        <f>SUM(Q95:Q99)</f>
        <v>7483.8900000000012</v>
      </c>
      <c r="R94" s="4">
        <f>SUM(R95:R99)</f>
        <v>7875.26</v>
      </c>
      <c r="S94" s="4">
        <v>8502.6960950899993</v>
      </c>
      <c r="T94" s="45">
        <v>8695.94</v>
      </c>
      <c r="U94" s="45">
        <v>9433.26</v>
      </c>
      <c r="V94" s="4">
        <v>9787.7982449499996</v>
      </c>
      <c r="W94" s="4">
        <v>9730.5350091300006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3166.93</v>
      </c>
      <c r="O95" s="1">
        <v>3091.59</v>
      </c>
      <c r="P95" s="1">
        <v>2929.22</v>
      </c>
      <c r="Q95" s="1">
        <v>3054.26</v>
      </c>
      <c r="R95" s="1">
        <v>2997.95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2699.51</v>
      </c>
      <c r="O96" s="1">
        <v>3083.05</v>
      </c>
      <c r="P96" s="1">
        <v>3089.5</v>
      </c>
      <c r="Q96" s="1">
        <v>3370.11</v>
      </c>
      <c r="R96" s="1">
        <v>3597.61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1303.8900000000001</v>
      </c>
      <c r="O97" s="1">
        <v>1432.35</v>
      </c>
      <c r="P97" s="1">
        <v>1449.73</v>
      </c>
      <c r="Q97" s="1">
        <v>1409.47</v>
      </c>
      <c r="R97" s="1">
        <v>1465.83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-391.82</v>
      </c>
      <c r="O98" s="1">
        <v>-1217.25</v>
      </c>
      <c r="P98" s="1">
        <v>-1264.6199999999999</v>
      </c>
      <c r="Q98" s="1">
        <v>-1375.85</v>
      </c>
      <c r="R98" s="1">
        <v>-1329.53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1036.81</v>
      </c>
      <c r="O99" s="1">
        <v>1250.8499999999999</v>
      </c>
      <c r="P99" s="1">
        <v>1090.8499999999999</v>
      </c>
      <c r="Q99" s="1">
        <v>1025.9000000000001</v>
      </c>
      <c r="R99" s="1">
        <v>1143.4000000000001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923.69000000000017</v>
      </c>
      <c r="N101" s="4">
        <f>SUM(N102:N106)</f>
        <v>981.51</v>
      </c>
      <c r="O101" s="4">
        <f>SUM(O102:O106)</f>
        <v>588.54</v>
      </c>
      <c r="P101" s="4">
        <f>SUM(P102:P106)</f>
        <v>1245.21</v>
      </c>
      <c r="Q101" s="4">
        <v>1538.94</v>
      </c>
      <c r="R101" s="4">
        <v>1567.9953627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-293.63</v>
      </c>
      <c r="N102" s="1">
        <v>132.81</v>
      </c>
      <c r="O102" s="1">
        <v>-302.20999999999998</v>
      </c>
      <c r="P102" s="1">
        <v>136.91999999999999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317.24</v>
      </c>
      <c r="N103" s="1">
        <v>62.49</v>
      </c>
      <c r="O103" s="1">
        <v>-199.06</v>
      </c>
      <c r="P103" s="1">
        <v>16.29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-151.66999999999999</v>
      </c>
      <c r="N104" s="1">
        <v>-190.79</v>
      </c>
      <c r="O104" s="1">
        <v>32.32</v>
      </c>
      <c r="P104" s="12">
        <v>-53.8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1051.93</v>
      </c>
      <c r="N105" s="1">
        <v>977</v>
      </c>
      <c r="O105" s="1">
        <v>1057.49</v>
      </c>
      <c r="P105" s="1">
        <v>1145.8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-0.18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3.2850000000000001</v>
      </c>
      <c r="O109" s="1">
        <v>118.47199999999999</v>
      </c>
      <c r="P109" s="1">
        <v>110.99298714000001</v>
      </c>
      <c r="Q109" s="1">
        <v>108.001</v>
      </c>
      <c r="R109" s="1">
        <v>111.33625910000001</v>
      </c>
      <c r="S109" s="1">
        <v>147.69499999999999</v>
      </c>
      <c r="T109" s="1">
        <v>160.744</v>
      </c>
      <c r="U109" s="1">
        <v>144.85374991999998</v>
      </c>
    </row>
    <row r="110" spans="2:21" x14ac:dyDescent="0.15">
      <c r="B110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W110"/>
  <sheetViews>
    <sheetView topLeftCell="A5" zoomScale="150" zoomScaleNormal="150" zoomScalePageLayoutView="150" workbookViewId="0">
      <pane xSplit="16220" ySplit="4400" topLeftCell="S32" activePane="bottomRight"/>
      <selection activeCell="C6" sqref="B6:C6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2.33203125" customWidth="1"/>
    <col min="2" max="2" width="58.5" customWidth="1"/>
    <col min="3" max="3" width="9.5" customWidth="1"/>
    <col min="4" max="4" width="9.6640625" customWidth="1"/>
    <col min="5" max="5" width="9.5" customWidth="1"/>
    <col min="6" max="7" width="9.6640625" customWidth="1"/>
    <col min="8" max="8" width="9.33203125" customWidth="1"/>
    <col min="9" max="9" width="9.5" customWidth="1"/>
    <col min="10" max="11" width="10" customWidth="1"/>
  </cols>
  <sheetData>
    <row r="4" spans="2:22" x14ac:dyDescent="0.15">
      <c r="B4" s="7" t="s">
        <v>4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973.48967442211074</v>
      </c>
      <c r="D9" s="4">
        <f t="shared" ref="D9:L9" si="1">D10+D17</f>
        <v>1086.3274870117802</v>
      </c>
      <c r="E9" s="4">
        <f t="shared" si="1"/>
        <v>1206.1059133955393</v>
      </c>
      <c r="F9" s="4">
        <f t="shared" si="1"/>
        <v>1427.3883705037706</v>
      </c>
      <c r="G9" s="4">
        <f t="shared" si="1"/>
        <v>1672.9800050309223</v>
      </c>
      <c r="H9" s="4">
        <f t="shared" si="1"/>
        <v>1714.2890860584293</v>
      </c>
      <c r="I9" s="4">
        <f t="shared" si="1"/>
        <v>1604.2308313107028</v>
      </c>
      <c r="J9" s="4">
        <f t="shared" si="1"/>
        <v>1446.7298891667654</v>
      </c>
      <c r="K9" s="4">
        <f t="shared" si="1"/>
        <v>1815.1125191667652</v>
      </c>
      <c r="L9" s="4">
        <f t="shared" si="1"/>
        <v>1745.6438123683586</v>
      </c>
      <c r="M9" s="4">
        <f t="shared" ref="M9:R9" si="2">M10+M17</f>
        <v>1671.7233614038298</v>
      </c>
      <c r="N9" s="4">
        <f t="shared" si="2"/>
        <v>1574.2804368831899</v>
      </c>
      <c r="O9" s="4">
        <f t="shared" si="2"/>
        <v>1533.9919021025144</v>
      </c>
      <c r="P9" s="4">
        <f t="shared" si="2"/>
        <v>1569.5289324178402</v>
      </c>
      <c r="Q9" s="4">
        <f t="shared" si="2"/>
        <v>1640.9837997178392</v>
      </c>
      <c r="R9" s="4">
        <f t="shared" si="2"/>
        <v>1668.3276511086599</v>
      </c>
      <c r="S9" s="4">
        <f>S10+S17</f>
        <v>1729.5443298426308</v>
      </c>
      <c r="T9" s="4">
        <f>T10+T17</f>
        <v>1834.0047425909775</v>
      </c>
      <c r="U9" s="4">
        <f>U10+U17</f>
        <v>1849.3534341437555</v>
      </c>
    </row>
    <row r="10" spans="2:22" x14ac:dyDescent="0.15">
      <c r="B10" s="5" t="s">
        <v>96</v>
      </c>
      <c r="C10" s="6">
        <f>SUM(C11:C16)</f>
        <v>419.32988843042534</v>
      </c>
      <c r="D10" s="6">
        <f t="shared" ref="D10:J10" si="3">SUM(D11:D16)</f>
        <v>496.86048701178004</v>
      </c>
      <c r="E10" s="6">
        <f t="shared" si="3"/>
        <v>562.72862339553933</v>
      </c>
      <c r="F10" s="6">
        <f t="shared" si="3"/>
        <v>697.1613305037705</v>
      </c>
      <c r="G10" s="6">
        <f t="shared" si="3"/>
        <v>809.77035503092225</v>
      </c>
      <c r="H10" s="6">
        <f t="shared" si="3"/>
        <v>792.26435605842926</v>
      </c>
      <c r="I10" s="6">
        <f t="shared" si="3"/>
        <v>651.7976913107027</v>
      </c>
      <c r="J10" s="6">
        <f t="shared" si="3"/>
        <v>535.57655916676526</v>
      </c>
      <c r="K10" s="6">
        <f>J10</f>
        <v>535.57655916676526</v>
      </c>
      <c r="L10" s="6">
        <f t="shared" ref="L10:Q10" si="4">SUM(L11:L16)</f>
        <v>509.33761236835835</v>
      </c>
      <c r="M10" s="6">
        <f t="shared" si="4"/>
        <v>446.04220283383</v>
      </c>
      <c r="N10" s="6">
        <f t="shared" si="4"/>
        <v>425.12037601318974</v>
      </c>
      <c r="O10" s="6">
        <f t="shared" si="4"/>
        <v>404.40288461251453</v>
      </c>
      <c r="P10" s="6">
        <f t="shared" si="4"/>
        <v>433.22491318784057</v>
      </c>
      <c r="Q10" s="6">
        <f t="shared" si="4"/>
        <v>437.7456866778395</v>
      </c>
      <c r="R10" s="6">
        <f>SUM(R11:R16)</f>
        <v>495.72337861866009</v>
      </c>
      <c r="S10" s="6">
        <f>SUM(S11:S16)</f>
        <v>493.18897598263072</v>
      </c>
      <c r="T10" s="6">
        <f>SUM(T11:T16)</f>
        <v>498.59367374097747</v>
      </c>
      <c r="U10" s="6">
        <f>SUM(U11:U16)</f>
        <v>453.91785118375543</v>
      </c>
    </row>
    <row r="11" spans="2:22" x14ac:dyDescent="0.15">
      <c r="B11" t="s">
        <v>132</v>
      </c>
      <c r="C11" s="1">
        <v>42.910054074121241</v>
      </c>
      <c r="D11" s="1">
        <v>44.465141641188971</v>
      </c>
      <c r="E11" s="1">
        <v>47.519550751912021</v>
      </c>
      <c r="F11" s="1">
        <v>50.882946985808388</v>
      </c>
      <c r="G11" s="1">
        <v>65.990032476666045</v>
      </c>
      <c r="H11" s="1">
        <v>65.986199431755409</v>
      </c>
      <c r="I11" s="1">
        <v>72.610506007450681</v>
      </c>
      <c r="J11" s="1">
        <v>70.137842825522753</v>
      </c>
      <c r="K11" s="1">
        <v>70.137842825522753</v>
      </c>
      <c r="L11" s="1">
        <v>80.385318092788609</v>
      </c>
      <c r="M11" s="1">
        <v>73.554381174316433</v>
      </c>
      <c r="N11" s="1">
        <v>80.853352242839037</v>
      </c>
      <c r="O11" s="1">
        <v>80.512708707520417</v>
      </c>
      <c r="P11" s="1">
        <v>83.473173627827791</v>
      </c>
      <c r="Q11" s="1">
        <v>86.233839880682098</v>
      </c>
      <c r="R11" s="1">
        <v>91.97253250468944</v>
      </c>
      <c r="S11" s="1">
        <v>88.931878908489807</v>
      </c>
      <c r="T11" s="1">
        <v>100.03384725226903</v>
      </c>
      <c r="U11" s="1">
        <v>106.43525335884878</v>
      </c>
      <c r="V11" s="1"/>
    </row>
    <row r="12" spans="2:22" x14ac:dyDescent="0.15">
      <c r="B12" t="s">
        <v>22</v>
      </c>
      <c r="C12" s="1">
        <v>33.811</v>
      </c>
      <c r="D12" s="1">
        <v>32.591999999999999</v>
      </c>
      <c r="E12" s="1">
        <v>35.56</v>
      </c>
      <c r="F12" s="1">
        <v>41.814999999999998</v>
      </c>
      <c r="G12" s="1">
        <v>50.456000000000003</v>
      </c>
      <c r="H12" s="1">
        <v>64.86</v>
      </c>
      <c r="I12" s="1">
        <v>75.373999999999995</v>
      </c>
      <c r="J12" s="1">
        <v>0</v>
      </c>
      <c r="K12" s="1">
        <v>0</v>
      </c>
      <c r="L12" s="1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"/>
    </row>
    <row r="13" spans="2:22" x14ac:dyDescent="0.15">
      <c r="B13" t="s">
        <v>67</v>
      </c>
      <c r="C13" s="1">
        <v>64.572999999999993</v>
      </c>
      <c r="D13" s="1">
        <v>80.626000000000005</v>
      </c>
      <c r="E13" s="1">
        <v>85.543813080007979</v>
      </c>
      <c r="F13" s="1">
        <v>109.62495061754005</v>
      </c>
      <c r="G13" s="1">
        <v>137.896450929894</v>
      </c>
      <c r="H13" s="1">
        <v>133.39799777929309</v>
      </c>
      <c r="I13" s="1">
        <v>158.20599240979743</v>
      </c>
      <c r="J13" s="1">
        <v>156.73204687224319</v>
      </c>
      <c r="K13" s="1">
        <f>J13</f>
        <v>156.73204687224319</v>
      </c>
      <c r="L13" s="1">
        <v>166.76031943651307</v>
      </c>
      <c r="M13" s="1">
        <v>168.50734107698932</v>
      </c>
      <c r="N13" s="1">
        <v>179.00098771371543</v>
      </c>
      <c r="O13" s="1">
        <v>166.42421915052844</v>
      </c>
      <c r="P13" s="1">
        <v>195.44125857705362</v>
      </c>
      <c r="Q13" s="1">
        <v>172.04895828956322</v>
      </c>
      <c r="R13" s="1">
        <v>226.09725896209795</v>
      </c>
      <c r="S13" s="1">
        <v>225.25766068026164</v>
      </c>
      <c r="T13" s="1">
        <v>184.77395411911087</v>
      </c>
      <c r="U13" s="1">
        <v>143.29827818347917</v>
      </c>
      <c r="V13" s="1"/>
    </row>
    <row r="14" spans="2:22" x14ac:dyDescent="0.15">
      <c r="B14" t="s">
        <v>13</v>
      </c>
      <c r="C14" s="1">
        <v>213.773</v>
      </c>
      <c r="D14" s="1">
        <v>271.83600000000001</v>
      </c>
      <c r="E14" s="1">
        <v>321.45600000000002</v>
      </c>
      <c r="F14" s="1">
        <v>424.38200000000001</v>
      </c>
      <c r="G14" s="1">
        <v>485.25400000000002</v>
      </c>
      <c r="H14" s="1">
        <v>456.16300000000001</v>
      </c>
      <c r="I14" s="1">
        <v>278.74400000000003</v>
      </c>
      <c r="J14" s="1">
        <v>248.29399999999998</v>
      </c>
      <c r="K14" s="1">
        <v>248.29399999999998</v>
      </c>
      <c r="L14" s="1">
        <v>205.18899999999999</v>
      </c>
      <c r="M14" s="12">
        <v>163.70599999999999</v>
      </c>
      <c r="N14" s="12">
        <v>131.80699999999999</v>
      </c>
      <c r="O14" s="1">
        <v>120.553</v>
      </c>
      <c r="P14" s="1">
        <v>121.57</v>
      </c>
      <c r="Q14" s="1">
        <v>149.92699999999999</v>
      </c>
      <c r="R14" s="1">
        <v>147.95854700000001</v>
      </c>
      <c r="S14" s="1">
        <v>149.87750500000001</v>
      </c>
      <c r="T14" s="1">
        <v>178.64182249999999</v>
      </c>
      <c r="U14" s="1">
        <v>168.47584400000002</v>
      </c>
      <c r="V14" s="1"/>
    </row>
    <row r="15" spans="2:22" ht="16" x14ac:dyDescent="0.2">
      <c r="B15" t="s">
        <v>44</v>
      </c>
      <c r="C15" s="1">
        <v>64.262834356304154</v>
      </c>
      <c r="D15" s="1">
        <v>67.341345370591029</v>
      </c>
      <c r="E15" s="1">
        <v>72.649259563619339</v>
      </c>
      <c r="F15" s="1">
        <v>70.456432900422087</v>
      </c>
      <c r="G15" s="1">
        <v>70.173871624362164</v>
      </c>
      <c r="H15" s="1">
        <v>71.857158847380774</v>
      </c>
      <c r="I15" s="1">
        <v>66.86319289345451</v>
      </c>
      <c r="J15" s="1">
        <v>60.412669468999333</v>
      </c>
      <c r="K15" s="1">
        <v>60.412669468999333</v>
      </c>
      <c r="L15" s="1">
        <v>57.002974839056748</v>
      </c>
      <c r="M15" s="12">
        <v>40.274480582524276</v>
      </c>
      <c r="N15" s="1">
        <v>33.459036056635298</v>
      </c>
      <c r="O15" s="24">
        <v>36.912956754465654</v>
      </c>
      <c r="P15" s="1">
        <v>32.740480982959156</v>
      </c>
      <c r="Q15" s="1">
        <v>29.535888507594148</v>
      </c>
      <c r="R15" s="1">
        <v>29.695040151872693</v>
      </c>
      <c r="S15" s="1">
        <v>29.121931393879191</v>
      </c>
      <c r="T15" s="1">
        <v>35.144049869597559</v>
      </c>
      <c r="U15" s="1">
        <v>35.708475641427448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2"/>
      <c r="N16" s="12"/>
      <c r="O16" s="12"/>
      <c r="P16" s="12"/>
      <c r="Q16" s="12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554.15978599168534</v>
      </c>
      <c r="D17" s="6">
        <f t="shared" ref="D17:U17" si="5">D18+D19+D20+D21</f>
        <v>589.4670000000001</v>
      </c>
      <c r="E17" s="6">
        <f t="shared" si="5"/>
        <v>643.37729000000002</v>
      </c>
      <c r="F17" s="6">
        <f t="shared" si="5"/>
        <v>730.2270400000001</v>
      </c>
      <c r="G17" s="6">
        <f t="shared" si="5"/>
        <v>863.20965000000001</v>
      </c>
      <c r="H17" s="6">
        <f t="shared" si="5"/>
        <v>922.02472999999998</v>
      </c>
      <c r="I17" s="6">
        <f t="shared" si="5"/>
        <v>952.43313999999998</v>
      </c>
      <c r="J17" s="6">
        <f t="shared" si="5"/>
        <v>911.1533300000001</v>
      </c>
      <c r="K17" s="6">
        <f t="shared" si="5"/>
        <v>1279.5359599999999</v>
      </c>
      <c r="L17" s="6">
        <f t="shared" si="5"/>
        <v>1236.3062000000002</v>
      </c>
      <c r="M17" s="6">
        <f t="shared" si="5"/>
        <v>1225.6811585699998</v>
      </c>
      <c r="N17" s="6">
        <f t="shared" si="5"/>
        <v>1149.1600608700001</v>
      </c>
      <c r="O17" s="6">
        <f t="shared" si="5"/>
        <v>1129.5890174899998</v>
      </c>
      <c r="P17" s="6">
        <f t="shared" si="5"/>
        <v>1136.3040192299998</v>
      </c>
      <c r="Q17" s="6">
        <f t="shared" si="5"/>
        <v>1203.2381130399997</v>
      </c>
      <c r="R17" s="6">
        <f t="shared" si="5"/>
        <v>1172.6042724899999</v>
      </c>
      <c r="S17" s="6">
        <f t="shared" si="5"/>
        <v>1236.3553538599999</v>
      </c>
      <c r="T17" s="6">
        <f t="shared" si="5"/>
        <v>1335.41106885</v>
      </c>
      <c r="U17" s="6">
        <f t="shared" si="5"/>
        <v>1395.4355829600001</v>
      </c>
      <c r="V17" s="1"/>
    </row>
    <row r="18" spans="2:22" ht="16" x14ac:dyDescent="0.2">
      <c r="B18" t="s">
        <v>119</v>
      </c>
      <c r="C18" s="1">
        <v>493.11378307168542</v>
      </c>
      <c r="D18" s="1">
        <v>525.15700000000004</v>
      </c>
      <c r="E18" s="1">
        <v>577.06799999999998</v>
      </c>
      <c r="F18" s="1">
        <v>658.3438000000001</v>
      </c>
      <c r="G18" s="1">
        <v>785.82947000000001</v>
      </c>
      <c r="H18" s="1">
        <v>841.90521999999999</v>
      </c>
      <c r="I18" s="1">
        <v>888.46591000000001</v>
      </c>
      <c r="J18" s="1">
        <v>857.08109999999999</v>
      </c>
      <c r="K18" s="1">
        <v>1225.4637299999999</v>
      </c>
      <c r="L18" s="1">
        <v>1183.9456200000002</v>
      </c>
      <c r="M18" s="1">
        <v>1180.6351115099999</v>
      </c>
      <c r="N18" s="1">
        <v>1106.6654255600001</v>
      </c>
      <c r="O18" s="24">
        <v>1113.8770964999999</v>
      </c>
      <c r="P18" s="24">
        <v>1128.9306133199998</v>
      </c>
      <c r="Q18" s="24">
        <v>1195.4133877099998</v>
      </c>
      <c r="R18" s="24">
        <v>1160.3840234099998</v>
      </c>
      <c r="S18" s="24">
        <v>1222.3961844799999</v>
      </c>
      <c r="T18" s="24">
        <v>1316.51003451</v>
      </c>
      <c r="U18" s="24">
        <v>1375.6270158900002</v>
      </c>
      <c r="V18" s="1"/>
    </row>
    <row r="19" spans="2:22" ht="14" x14ac:dyDescent="0.2">
      <c r="B19" t="s">
        <v>62</v>
      </c>
      <c r="C19" s="1">
        <v>30.154701980000002</v>
      </c>
      <c r="D19" s="1">
        <v>31.416</v>
      </c>
      <c r="E19" s="1">
        <v>31.95</v>
      </c>
      <c r="F19" s="1">
        <v>35.597360000000002</v>
      </c>
      <c r="G19" s="1">
        <v>40.30265</v>
      </c>
      <c r="H19" s="1">
        <v>41.197809999999997</v>
      </c>
      <c r="I19" s="1">
        <v>26.460909999999998</v>
      </c>
      <c r="J19" s="1">
        <v>18.654520000000002</v>
      </c>
      <c r="K19" s="1">
        <v>18.654520000000002</v>
      </c>
      <c r="L19" s="1">
        <v>17.58643</v>
      </c>
      <c r="M19" s="1">
        <v>11.575449279999999</v>
      </c>
      <c r="N19" s="1">
        <v>8.5891359600000019</v>
      </c>
      <c r="O19" s="25">
        <v>5.6916308200000003</v>
      </c>
      <c r="P19" s="25">
        <v>5.8070459100000003</v>
      </c>
      <c r="Q19" s="35">
        <v>7.1959247500000005</v>
      </c>
      <c r="R19" s="35">
        <v>8.5445051200000002</v>
      </c>
      <c r="S19" s="35">
        <v>10.602957289999999</v>
      </c>
      <c r="T19" s="10">
        <v>15.429171799999999</v>
      </c>
      <c r="U19" s="1">
        <v>15.492458849999997</v>
      </c>
      <c r="V19" s="1"/>
    </row>
    <row r="20" spans="2:22" x14ac:dyDescent="0.15">
      <c r="B20" t="s">
        <v>18</v>
      </c>
      <c r="C20" s="1">
        <v>30.891300939999997</v>
      </c>
      <c r="D20" s="1">
        <v>32.893999999999998</v>
      </c>
      <c r="E20" s="1">
        <v>34.359290000000001</v>
      </c>
      <c r="F20" s="1">
        <v>36.285879999999999</v>
      </c>
      <c r="G20" s="1">
        <v>37.077530000000003</v>
      </c>
      <c r="H20" s="1">
        <v>38.921699999999994</v>
      </c>
      <c r="I20" s="1">
        <v>37.506320000000002</v>
      </c>
      <c r="J20" s="1">
        <v>35.41771</v>
      </c>
      <c r="K20" s="1">
        <v>35.41771</v>
      </c>
      <c r="L20" s="1">
        <v>34.774149999999999</v>
      </c>
      <c r="M20" s="1">
        <v>33.470597780000006</v>
      </c>
      <c r="N20" s="1">
        <v>32.12028935</v>
      </c>
      <c r="O20" s="1">
        <v>8.5616301700000008</v>
      </c>
      <c r="P20" s="12"/>
      <c r="Q20" s="12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1.78521</v>
      </c>
      <c r="O21" s="32">
        <v>1.4586600000000001</v>
      </c>
      <c r="P21" s="34">
        <v>1.56636</v>
      </c>
      <c r="Q21" s="34">
        <v>0.62880057999999994</v>
      </c>
      <c r="R21" s="34">
        <v>3.6757439599999997</v>
      </c>
      <c r="S21" s="34">
        <v>3.3562120899999996</v>
      </c>
      <c r="T21" s="11">
        <v>3.4718625400000001</v>
      </c>
      <c r="U21" s="11">
        <v>4.3161082200000012</v>
      </c>
      <c r="V21" s="1"/>
    </row>
    <row r="22" spans="2:22" x14ac:dyDescent="0.15">
      <c r="M22" s="12"/>
      <c r="N22" s="12"/>
      <c r="O22" s="12"/>
      <c r="P22" s="12"/>
      <c r="Q22" s="12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691.29189370210122</v>
      </c>
      <c r="D23" s="4">
        <f t="shared" ref="D23:K23" si="6">D24+D25+D26</f>
        <v>747.27800000000002</v>
      </c>
      <c r="E23" s="4">
        <f t="shared" si="6"/>
        <v>800.63706000000002</v>
      </c>
      <c r="F23" s="4">
        <f t="shared" si="6"/>
        <v>875.75822999999991</v>
      </c>
      <c r="G23" s="4">
        <f t="shared" si="6"/>
        <v>950.18137999999999</v>
      </c>
      <c r="H23" s="4">
        <f t="shared" si="6"/>
        <v>971.96238000000005</v>
      </c>
      <c r="I23" s="4">
        <f t="shared" si="6"/>
        <v>878.02242000000001</v>
      </c>
      <c r="J23" s="4">
        <f t="shared" si="6"/>
        <v>713.59691999999995</v>
      </c>
      <c r="K23" s="4">
        <f t="shared" si="6"/>
        <v>1002.9287018571428</v>
      </c>
      <c r="L23" s="4">
        <f>L24+L25+L26</f>
        <v>1294.6167599999999</v>
      </c>
      <c r="M23" s="4">
        <f>M24+M25+M26</f>
        <v>1281.6094257169482</v>
      </c>
      <c r="N23" s="4">
        <f>N24+N25+N26</f>
        <v>1298.4297256452062</v>
      </c>
      <c r="O23" s="4">
        <f t="shared" ref="O23:U23" si="7">O24+O25+O26+O27</f>
        <v>1332.3639312905093</v>
      </c>
      <c r="P23" s="4">
        <f t="shared" si="7"/>
        <v>1422.2936269898792</v>
      </c>
      <c r="Q23" s="4">
        <f t="shared" si="7"/>
        <v>1511.9135902642715</v>
      </c>
      <c r="R23" s="4">
        <f t="shared" si="7"/>
        <v>1539.6994045133276</v>
      </c>
      <c r="S23" s="4">
        <f t="shared" si="7"/>
        <v>1548.0470142053593</v>
      </c>
      <c r="T23" s="4">
        <f t="shared" si="7"/>
        <v>1652.2729847812905</v>
      </c>
      <c r="U23" s="4">
        <f t="shared" si="7"/>
        <v>1704.7288738355476</v>
      </c>
      <c r="V23" s="1"/>
    </row>
    <row r="24" spans="2:22" ht="16" x14ac:dyDescent="0.2">
      <c r="B24" t="s">
        <v>20</v>
      </c>
      <c r="C24" s="1">
        <v>433.09488366418447</v>
      </c>
      <c r="D24" s="1">
        <v>474.39</v>
      </c>
      <c r="E24" s="1">
        <v>516.16300000000001</v>
      </c>
      <c r="F24" s="1">
        <v>583.21447000000001</v>
      </c>
      <c r="G24" s="1">
        <v>642.48447999999996</v>
      </c>
      <c r="H24" s="1">
        <v>643.50151000000005</v>
      </c>
      <c r="I24" s="1">
        <v>549.774</v>
      </c>
      <c r="J24" s="1">
        <v>388.78023999999999</v>
      </c>
      <c r="K24" s="1">
        <v>555.40034285714285</v>
      </c>
      <c r="L24" s="1">
        <v>825.47672999999998</v>
      </c>
      <c r="M24" s="1">
        <v>833.52183271732645</v>
      </c>
      <c r="N24" s="12">
        <v>851.41658019748922</v>
      </c>
      <c r="O24" s="24">
        <v>844.04950052270635</v>
      </c>
      <c r="P24" s="24">
        <v>918.15100839884349</v>
      </c>
      <c r="Q24" s="24">
        <v>989.49180126571957</v>
      </c>
      <c r="R24" s="24">
        <v>1028.7282073461499</v>
      </c>
      <c r="S24" s="24">
        <v>1040.7788585721664</v>
      </c>
      <c r="T24" s="24">
        <v>1142.3706917258169</v>
      </c>
      <c r="U24" s="24">
        <v>1144.8059638298662</v>
      </c>
      <c r="V24" s="1"/>
    </row>
    <row r="25" spans="2:22" x14ac:dyDescent="0.15">
      <c r="B25" t="s">
        <v>24</v>
      </c>
      <c r="C25" s="1">
        <v>230.03501003791675</v>
      </c>
      <c r="D25" s="1">
        <v>241.21699999999998</v>
      </c>
      <c r="E25" s="1">
        <v>251.21995000000001</v>
      </c>
      <c r="F25" s="1">
        <v>258.79807</v>
      </c>
      <c r="G25" s="1">
        <v>268.26862000000006</v>
      </c>
      <c r="H25" s="1">
        <v>284.29003999999998</v>
      </c>
      <c r="I25" s="1">
        <v>279.11320000000001</v>
      </c>
      <c r="J25" s="1">
        <v>272.69261999999998</v>
      </c>
      <c r="K25" s="1">
        <v>395.40429899999987</v>
      </c>
      <c r="L25" s="1">
        <v>407.30177000000003</v>
      </c>
      <c r="M25" s="1">
        <v>388.78304915670515</v>
      </c>
      <c r="N25" s="12">
        <v>381.4137066335947</v>
      </c>
      <c r="O25" s="1">
        <v>426.22531037394185</v>
      </c>
      <c r="P25" s="1">
        <v>439.47211992485535</v>
      </c>
      <c r="Q25" s="1">
        <v>448.43090561198852</v>
      </c>
      <c r="R25" s="1">
        <v>442.23752062659031</v>
      </c>
      <c r="S25" s="1">
        <v>440.70311271495802</v>
      </c>
      <c r="T25" s="1">
        <v>438.76430831740794</v>
      </c>
      <c r="U25" s="1">
        <v>487.46253372856165</v>
      </c>
      <c r="V25" s="1"/>
    </row>
    <row r="26" spans="2:22" ht="14" x14ac:dyDescent="0.2">
      <c r="B26" t="s">
        <v>100</v>
      </c>
      <c r="C26" s="1">
        <v>28.161999999999999</v>
      </c>
      <c r="D26" s="1">
        <v>31.670999999999999</v>
      </c>
      <c r="E26" s="1">
        <v>33.254109999999997</v>
      </c>
      <c r="F26" s="1">
        <v>33.745690000000003</v>
      </c>
      <c r="G26" s="1">
        <v>39.428280000000001</v>
      </c>
      <c r="H26" s="1">
        <v>44.170830000000002</v>
      </c>
      <c r="I26" s="1">
        <v>49.135219999999997</v>
      </c>
      <c r="J26" s="1">
        <v>52.12406</v>
      </c>
      <c r="K26" s="1">
        <v>52.12406</v>
      </c>
      <c r="L26" s="1">
        <v>61.838260000000005</v>
      </c>
      <c r="M26" s="1">
        <v>59.304543842916367</v>
      </c>
      <c r="N26" s="12">
        <v>65.599438814122266</v>
      </c>
      <c r="O26" s="25">
        <v>62.089120393861002</v>
      </c>
      <c r="P26" s="25">
        <v>59.570498666180285</v>
      </c>
      <c r="Q26" s="25">
        <v>59.525973546563471</v>
      </c>
      <c r="R26" s="25">
        <v>58.142072850587176</v>
      </c>
      <c r="S26" s="25">
        <v>57.101670168234868</v>
      </c>
      <c r="T26" s="25">
        <v>59.268497978065703</v>
      </c>
      <c r="U26" s="25">
        <v>62.145332547119644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2"/>
      <c r="O27" s="35">
        <v>0</v>
      </c>
      <c r="P27" s="28">
        <v>5.0999999999999996</v>
      </c>
      <c r="Q27" s="28">
        <v>14.464909840000001</v>
      </c>
      <c r="R27" s="28">
        <v>10.591603689999998</v>
      </c>
      <c r="S27" s="1">
        <v>9.4633727500000013</v>
      </c>
      <c r="T27" s="1">
        <v>11.869486759999999</v>
      </c>
      <c r="U27" s="1">
        <v>10.315043730000001</v>
      </c>
      <c r="V27" s="1"/>
    </row>
    <row r="28" spans="2:22" x14ac:dyDescent="0.15">
      <c r="M28" s="12"/>
      <c r="N28" s="12"/>
      <c r="O28" s="12"/>
      <c r="P28" s="12"/>
      <c r="Q28" s="12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8">SUM(C30:C38)</f>
        <v>767.16888165099999</v>
      </c>
      <c r="D29" s="4">
        <f t="shared" si="8"/>
        <v>819.54086886899984</v>
      </c>
      <c r="E29" s="4">
        <f t="shared" si="8"/>
        <v>861.40156317499986</v>
      </c>
      <c r="F29" s="4">
        <f t="shared" si="8"/>
        <v>938.31097467399979</v>
      </c>
      <c r="G29" s="4">
        <f t="shared" si="8"/>
        <v>1072.3430897649998</v>
      </c>
      <c r="H29" s="4">
        <f t="shared" si="8"/>
        <v>1153.5182891529998</v>
      </c>
      <c r="I29" s="4">
        <f t="shared" si="8"/>
        <v>977.38795796799991</v>
      </c>
      <c r="J29" s="4">
        <f t="shared" si="8"/>
        <v>776.35679986530636</v>
      </c>
      <c r="K29" s="4">
        <f t="shared" si="8"/>
        <v>304.21565230698718</v>
      </c>
      <c r="L29" s="4">
        <f t="shared" si="8"/>
        <v>518.47075124278422</v>
      </c>
      <c r="M29" s="4">
        <f t="shared" si="8"/>
        <v>515.12187274510302</v>
      </c>
      <c r="N29" s="4">
        <f t="shared" si="8"/>
        <v>421.72290745253957</v>
      </c>
      <c r="O29" s="4">
        <f t="shared" si="8"/>
        <v>322.09620302848282</v>
      </c>
      <c r="P29" s="4">
        <f t="shared" si="8"/>
        <v>370.28868133868173</v>
      </c>
      <c r="Q29" s="4">
        <f t="shared" si="8"/>
        <v>387.84282790218123</v>
      </c>
      <c r="R29" s="4">
        <f t="shared" si="8"/>
        <v>409.33820677146548</v>
      </c>
      <c r="S29" s="4">
        <f t="shared" si="8"/>
        <v>388.22659746783137</v>
      </c>
      <c r="T29" s="4">
        <f t="shared" si="8"/>
        <v>446.78579302640151</v>
      </c>
      <c r="U29" s="4">
        <f t="shared" si="8"/>
        <v>452.52479743163542</v>
      </c>
    </row>
    <row r="30" spans="2:22" x14ac:dyDescent="0.15">
      <c r="B30" t="s">
        <v>102</v>
      </c>
      <c r="C30" s="1">
        <v>756.39863165099996</v>
      </c>
      <c r="D30" s="1">
        <v>807.66086886899984</v>
      </c>
      <c r="E30" s="1">
        <v>830.98456317499983</v>
      </c>
      <c r="F30" s="1">
        <v>938.31097467399979</v>
      </c>
      <c r="G30" s="1">
        <v>1056.1143397649998</v>
      </c>
      <c r="H30" s="1">
        <v>1134.1925891529997</v>
      </c>
      <c r="I30" s="1">
        <v>939.93240796799989</v>
      </c>
      <c r="J30" s="1">
        <v>665.02640986530628</v>
      </c>
      <c r="K30" s="1">
        <v>308.67177505697964</v>
      </c>
      <c r="L30" s="1">
        <v>417.7865228257246</v>
      </c>
      <c r="M30" s="1">
        <v>328.9533971972586</v>
      </c>
      <c r="N30" s="12">
        <v>286.60994382446165</v>
      </c>
      <c r="O30" s="1">
        <v>168.08157102640129</v>
      </c>
      <c r="P30" s="1">
        <v>169.96020585561047</v>
      </c>
      <c r="Q30" s="1">
        <v>175.70757264579083</v>
      </c>
      <c r="R30" s="1">
        <v>166.90485282059984</v>
      </c>
      <c r="S30" s="1">
        <v>158.50981544666109</v>
      </c>
      <c r="T30" s="1">
        <v>176.630448400837</v>
      </c>
      <c r="U30" s="1">
        <v>182.61792126865345</v>
      </c>
    </row>
    <row r="31" spans="2:22" x14ac:dyDescent="0.15">
      <c r="B31" t="s">
        <v>23</v>
      </c>
      <c r="C31" s="1">
        <v>10.770250000000001</v>
      </c>
      <c r="D31" s="1">
        <v>11.88</v>
      </c>
      <c r="E31" s="1">
        <v>30.417000000000002</v>
      </c>
      <c r="F31" s="1">
        <v>0</v>
      </c>
      <c r="G31" s="1">
        <v>0</v>
      </c>
      <c r="H31" s="1">
        <v>0</v>
      </c>
      <c r="I31" s="1">
        <v>18.35305</v>
      </c>
      <c r="J31" s="1">
        <v>17.985169999999997</v>
      </c>
      <c r="M31" s="12"/>
      <c r="N31" s="12"/>
      <c r="O31" s="12"/>
      <c r="P31" s="12"/>
      <c r="Q31" s="12"/>
    </row>
    <row r="32" spans="2:22" x14ac:dyDescent="0.15">
      <c r="B32" t="s">
        <v>80</v>
      </c>
      <c r="C32" s="1"/>
      <c r="D32" s="1"/>
      <c r="E32" s="1"/>
      <c r="F32" s="1"/>
      <c r="G32" s="1">
        <v>16.228750000000002</v>
      </c>
      <c r="H32" s="1">
        <v>19.325700000000001</v>
      </c>
      <c r="I32" s="1">
        <v>19.102499999999999</v>
      </c>
      <c r="J32" s="1">
        <v>19.1631</v>
      </c>
      <c r="M32" s="12"/>
      <c r="N32" s="12"/>
      <c r="O32" s="12"/>
      <c r="P32" s="12"/>
      <c r="Q32" s="12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74.182119999999998</v>
      </c>
      <c r="M33" s="12"/>
      <c r="N33" s="12"/>
      <c r="O33" s="12"/>
      <c r="P33" s="12"/>
      <c r="Q33" s="12"/>
    </row>
    <row r="34" spans="1:21" x14ac:dyDescent="0.15">
      <c r="B34" t="s">
        <v>123</v>
      </c>
      <c r="K34" s="1">
        <v>-37.101856790718557</v>
      </c>
      <c r="L34" s="1">
        <v>49.465724114977093</v>
      </c>
      <c r="M34" s="1">
        <v>40.363308908747968</v>
      </c>
      <c r="N34" s="12">
        <v>28.042563614729715</v>
      </c>
      <c r="O34" s="1">
        <v>111.6800270988856</v>
      </c>
      <c r="P34" s="1">
        <v>119.46295302677709</v>
      </c>
      <c r="Q34" s="1">
        <v>115.21456510848293</v>
      </c>
      <c r="R34" s="1">
        <v>143.67052259372076</v>
      </c>
      <c r="S34" s="1">
        <v>151.94690491568417</v>
      </c>
      <c r="T34" s="1">
        <v>182.97310608470616</v>
      </c>
      <c r="U34" s="1">
        <v>218.62594251279006</v>
      </c>
    </row>
    <row r="35" spans="1:21" x14ac:dyDescent="0.15">
      <c r="B35" t="s">
        <v>124</v>
      </c>
      <c r="K35" s="1">
        <v>32.645734040726126</v>
      </c>
      <c r="L35" s="1">
        <v>51.218504302082472</v>
      </c>
      <c r="M35" s="1">
        <v>145.80516663909643</v>
      </c>
      <c r="N35" s="12">
        <v>107.07040001334821</v>
      </c>
      <c r="O35" s="1">
        <v>42.33460490319591</v>
      </c>
      <c r="P35" s="1">
        <v>80.865522456294144</v>
      </c>
      <c r="Q35" s="12">
        <v>96.920690147907465</v>
      </c>
      <c r="R35" s="1">
        <v>98.762831357144861</v>
      </c>
      <c r="S35" s="1">
        <v>77.769877105486103</v>
      </c>
      <c r="T35" s="1">
        <v>87.18223854085835</v>
      </c>
      <c r="U35" s="1">
        <v>51.280933650191905</v>
      </c>
    </row>
    <row r="36" spans="1:21" x14ac:dyDescent="0.15">
      <c r="B36" t="s">
        <v>52</v>
      </c>
      <c r="K36" s="1"/>
      <c r="M36" s="12"/>
      <c r="N36" s="12"/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</row>
    <row r="37" spans="1:21" x14ac:dyDescent="0.15">
      <c r="B37" t="s">
        <v>53</v>
      </c>
      <c r="K37" s="1"/>
      <c r="M37" s="12"/>
      <c r="N37" s="12"/>
      <c r="O37" s="12"/>
      <c r="P37" s="12"/>
      <c r="Q37" s="12"/>
    </row>
    <row r="38" spans="1:21" x14ac:dyDescent="0.15">
      <c r="B38" t="s">
        <v>54</v>
      </c>
      <c r="K38" s="1"/>
      <c r="M38" s="12"/>
      <c r="N38" s="12"/>
      <c r="O38" s="12"/>
      <c r="P38" s="12"/>
      <c r="Q38" s="12"/>
    </row>
    <row r="39" spans="1:21" x14ac:dyDescent="0.15">
      <c r="M39" s="12"/>
      <c r="N39" s="12"/>
      <c r="O39" s="12"/>
      <c r="P39" s="12"/>
      <c r="Q39" s="12"/>
    </row>
    <row r="40" spans="1:21" x14ac:dyDescent="0.15">
      <c r="A40" s="7"/>
      <c r="B40" s="7" t="s">
        <v>109</v>
      </c>
      <c r="C40" s="8">
        <f t="shared" ref="C40:U40" si="9">C9+C23+C29</f>
        <v>2431.9504497752118</v>
      </c>
      <c r="D40" s="8">
        <f t="shared" si="9"/>
        <v>2653.14635588078</v>
      </c>
      <c r="E40" s="8">
        <f t="shared" si="9"/>
        <v>2868.1445365705395</v>
      </c>
      <c r="F40" s="8">
        <f t="shared" si="9"/>
        <v>3241.4575751777702</v>
      </c>
      <c r="G40" s="8">
        <f t="shared" si="9"/>
        <v>3695.5044747959219</v>
      </c>
      <c r="H40" s="8">
        <f t="shared" si="9"/>
        <v>3839.7697552114291</v>
      </c>
      <c r="I40" s="8">
        <f t="shared" si="9"/>
        <v>3459.6412092787023</v>
      </c>
      <c r="J40" s="8">
        <f t="shared" si="9"/>
        <v>2936.6836090320712</v>
      </c>
      <c r="K40" s="8">
        <f t="shared" si="9"/>
        <v>3122.2568733308949</v>
      </c>
      <c r="L40" s="8">
        <f t="shared" si="9"/>
        <v>3558.7313236111422</v>
      </c>
      <c r="M40" s="8">
        <f t="shared" si="9"/>
        <v>3468.4546598658808</v>
      </c>
      <c r="N40" s="8">
        <f t="shared" si="9"/>
        <v>3294.4330699809352</v>
      </c>
      <c r="O40" s="8">
        <f t="shared" si="9"/>
        <v>3188.4520364215064</v>
      </c>
      <c r="P40" s="8">
        <f t="shared" si="9"/>
        <v>3362.1112407464011</v>
      </c>
      <c r="Q40" s="8">
        <f t="shared" si="9"/>
        <v>3540.7402178842922</v>
      </c>
      <c r="R40" s="8">
        <f t="shared" si="9"/>
        <v>3617.3652623934531</v>
      </c>
      <c r="S40" s="8">
        <f t="shared" si="9"/>
        <v>3665.8179415158211</v>
      </c>
      <c r="T40" s="8">
        <f t="shared" si="9"/>
        <v>3933.0635203986694</v>
      </c>
      <c r="U40" s="8">
        <f t="shared" si="9"/>
        <v>4006.6071054109384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8.4945066666666662</v>
      </c>
      <c r="M41" s="1">
        <v>49.94952</v>
      </c>
      <c r="N41" s="1">
        <v>44.650604374999986</v>
      </c>
      <c r="O41" s="1">
        <v>31.620275281502369</v>
      </c>
      <c r="P41" s="1">
        <v>20.933147435040635</v>
      </c>
      <c r="Q41" s="1">
        <v>37.151869211176567</v>
      </c>
      <c r="R41" s="1">
        <v>52.033609112733878</v>
      </c>
      <c r="S41" s="1">
        <v>64.531035980753003</v>
      </c>
      <c r="T41" s="1">
        <v>63.450876566179026</v>
      </c>
      <c r="U41" s="1">
        <v>15.528507166686067</v>
      </c>
    </row>
    <row r="42" spans="1:21" x14ac:dyDescent="0.15">
      <c r="A42" s="7"/>
      <c r="B42" s="41" t="s">
        <v>147</v>
      </c>
      <c r="C42" s="8">
        <f>C40+C41</f>
        <v>2431.9504497752118</v>
      </c>
      <c r="D42" s="8">
        <f t="shared" ref="D42:S42" si="10">D40+D41</f>
        <v>2653.14635588078</v>
      </c>
      <c r="E42" s="8">
        <f t="shared" si="10"/>
        <v>2868.1445365705395</v>
      </c>
      <c r="F42" s="8">
        <f t="shared" si="10"/>
        <v>3241.4575751777702</v>
      </c>
      <c r="G42" s="8">
        <f t="shared" si="10"/>
        <v>3695.5044747959219</v>
      </c>
      <c r="H42" s="8">
        <f t="shared" si="10"/>
        <v>3839.7697552114291</v>
      </c>
      <c r="I42" s="8">
        <f t="shared" si="10"/>
        <v>3459.6412092787023</v>
      </c>
      <c r="J42" s="8">
        <f t="shared" si="10"/>
        <v>2936.6836090320712</v>
      </c>
      <c r="K42" s="8">
        <f t="shared" si="10"/>
        <v>3122.2568733308949</v>
      </c>
      <c r="L42" s="8">
        <f t="shared" si="10"/>
        <v>3567.2258302778091</v>
      </c>
      <c r="M42" s="8">
        <f t="shared" si="10"/>
        <v>3518.4041798658809</v>
      </c>
      <c r="N42" s="8">
        <f t="shared" si="10"/>
        <v>3339.0836743559353</v>
      </c>
      <c r="O42" s="8">
        <f t="shared" si="10"/>
        <v>3220.0723117030088</v>
      </c>
      <c r="P42" s="8">
        <f t="shared" si="10"/>
        <v>3383.0443881814417</v>
      </c>
      <c r="Q42" s="8">
        <f t="shared" si="10"/>
        <v>3577.8920870954689</v>
      </c>
      <c r="R42" s="8">
        <f t="shared" si="10"/>
        <v>3669.3988715061869</v>
      </c>
      <c r="S42" s="8">
        <f t="shared" si="10"/>
        <v>3730.3489774965742</v>
      </c>
      <c r="T42" s="8">
        <f t="shared" ref="T42:U42" si="11">T40+T41</f>
        <v>3996.5143969648484</v>
      </c>
      <c r="U42" s="8">
        <f t="shared" si="11"/>
        <v>4022.1356125776247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2431.9504497752118</v>
      </c>
      <c r="D44" s="8">
        <f t="shared" ref="D44:S44" si="12">D40</f>
        <v>2653.14635588078</v>
      </c>
      <c r="E44" s="8">
        <f t="shared" si="12"/>
        <v>2868.1445365705395</v>
      </c>
      <c r="F44" s="8">
        <f t="shared" si="12"/>
        <v>3241.4575751777702</v>
      </c>
      <c r="G44" s="8">
        <f t="shared" si="12"/>
        <v>3695.5044747959219</v>
      </c>
      <c r="H44" s="8">
        <f t="shared" si="12"/>
        <v>3839.7697552114291</v>
      </c>
      <c r="I44" s="8">
        <f t="shared" si="12"/>
        <v>3459.6412092787023</v>
      </c>
      <c r="J44" s="8">
        <f t="shared" si="12"/>
        <v>2936.6836090320712</v>
      </c>
      <c r="K44" s="8">
        <f t="shared" si="12"/>
        <v>3122.2568733308949</v>
      </c>
      <c r="L44" s="8">
        <f t="shared" si="12"/>
        <v>3558.7313236111422</v>
      </c>
      <c r="M44" s="8">
        <f t="shared" si="12"/>
        <v>3468.4546598658808</v>
      </c>
      <c r="N44" s="8">
        <f t="shared" si="12"/>
        <v>3294.4330699809352</v>
      </c>
      <c r="O44" s="8">
        <f t="shared" si="12"/>
        <v>3188.4520364215064</v>
      </c>
      <c r="P44" s="8">
        <f t="shared" si="12"/>
        <v>3362.1112407464011</v>
      </c>
      <c r="Q44" s="8">
        <f t="shared" si="12"/>
        <v>3540.7402178842922</v>
      </c>
      <c r="R44" s="8">
        <f t="shared" si="12"/>
        <v>3617.3652623934531</v>
      </c>
      <c r="S44" s="8">
        <f t="shared" si="12"/>
        <v>3665.8179415158211</v>
      </c>
      <c r="T44" s="8">
        <f t="shared" ref="T44:U44" si="13">T40</f>
        <v>3933.0635203986694</v>
      </c>
      <c r="U44" s="8">
        <f t="shared" si="13"/>
        <v>4006.6071054109384</v>
      </c>
    </row>
    <row r="45" spans="1:21" x14ac:dyDescent="0.15">
      <c r="B45" t="s">
        <v>97</v>
      </c>
      <c r="C45" s="1">
        <v>90.050982754511352</v>
      </c>
      <c r="D45" s="1">
        <v>138.78049424459971</v>
      </c>
      <c r="E45" s="1">
        <v>154.38041083391414</v>
      </c>
      <c r="F45" s="1">
        <v>175.52242798542429</v>
      </c>
      <c r="G45" s="1">
        <v>261.19228191553668</v>
      </c>
      <c r="H45" s="1">
        <v>198.34322011649701</v>
      </c>
      <c r="I45" s="1">
        <v>-169.35013607345746</v>
      </c>
      <c r="J45" s="1">
        <v>-738.86431710941076</v>
      </c>
      <c r="K45" s="1">
        <v>-707.45253814705927</v>
      </c>
      <c r="L45" s="1">
        <v>152.10309511905513</v>
      </c>
      <c r="M45" s="12">
        <v>119.73010155778965</v>
      </c>
      <c r="N45" s="12">
        <v>106.99595404328115</v>
      </c>
      <c r="O45" s="12">
        <v>-20.180184333987693</v>
      </c>
      <c r="P45" s="1">
        <v>186.68841400334807</v>
      </c>
      <c r="Q45" s="1">
        <v>159.93484233944986</v>
      </c>
      <c r="R45" s="1">
        <v>241.96499560713218</v>
      </c>
      <c r="S45" s="1">
        <v>76.536757186035018</v>
      </c>
      <c r="T45" s="1">
        <v>225.0718398979887</v>
      </c>
      <c r="U45" s="1">
        <v>127.56177551428674</v>
      </c>
    </row>
    <row r="46" spans="1:21" x14ac:dyDescent="0.15">
      <c r="B46" t="s">
        <v>98</v>
      </c>
      <c r="C46" s="1">
        <v>30.702269999999999</v>
      </c>
      <c r="D46" s="1">
        <v>31.738009999999999</v>
      </c>
      <c r="E46" s="1">
        <v>90.050982754511352</v>
      </c>
      <c r="F46" s="1">
        <v>138.78049424459971</v>
      </c>
      <c r="G46" s="1">
        <v>154.38041083391414</v>
      </c>
      <c r="H46" s="1">
        <v>175.52242798542429</v>
      </c>
      <c r="I46" s="1">
        <v>261.19228191553668</v>
      </c>
      <c r="J46" s="1">
        <v>198.34322011649701</v>
      </c>
      <c r="K46" s="1">
        <v>198.66986759201316</v>
      </c>
      <c r="L46" s="1">
        <v>0</v>
      </c>
      <c r="M46" s="12">
        <v>-33.691643805696046</v>
      </c>
      <c r="N46" s="12">
        <v>68.445392807399998</v>
      </c>
      <c r="O46" s="12">
        <v>35.977110125190336</v>
      </c>
      <c r="P46" s="1">
        <v>23.271306984398553</v>
      </c>
      <c r="Q46" s="1">
        <v>-54.516393007859676</v>
      </c>
      <c r="R46" s="1">
        <v>152.37477861147551</v>
      </c>
      <c r="S46" s="1">
        <v>125.59810256993613</v>
      </c>
      <c r="T46" s="1">
        <v>207.57150939256258</v>
      </c>
      <c r="U46" s="1">
        <v>42.097888705927957</v>
      </c>
    </row>
    <row r="47" spans="1:21" x14ac:dyDescent="0.15">
      <c r="B47" s="3" t="s">
        <v>15</v>
      </c>
      <c r="C47" s="4">
        <f>C40-C45+C46</f>
        <v>2372.6017370207001</v>
      </c>
      <c r="D47" s="4">
        <f>D40-D45+D46</f>
        <v>2546.1038716361804</v>
      </c>
      <c r="E47" s="4">
        <f>E40-E45+E46</f>
        <v>2803.8151084911369</v>
      </c>
      <c r="F47" s="4">
        <f t="shared" ref="F47:K47" si="14">F40-F45+F46</f>
        <v>3204.7156414369456</v>
      </c>
      <c r="G47" s="4">
        <f t="shared" si="14"/>
        <v>3588.6926037142994</v>
      </c>
      <c r="H47" s="4">
        <f t="shared" si="14"/>
        <v>3816.9489630803564</v>
      </c>
      <c r="I47" s="4">
        <f t="shared" si="14"/>
        <v>3890.1836272676965</v>
      </c>
      <c r="J47" s="4">
        <f t="shared" si="14"/>
        <v>3873.891146257979</v>
      </c>
      <c r="K47" s="4">
        <f t="shared" si="14"/>
        <v>4028.3792790699677</v>
      </c>
      <c r="L47" s="4">
        <f t="shared" ref="L47:S47" si="15">L40-L45+L46</f>
        <v>3406.6282284920871</v>
      </c>
      <c r="M47" s="4">
        <f t="shared" si="15"/>
        <v>3315.0329145023952</v>
      </c>
      <c r="N47" s="4">
        <f t="shared" si="15"/>
        <v>3255.8825087450541</v>
      </c>
      <c r="O47" s="4">
        <f t="shared" si="15"/>
        <v>3244.6093308806844</v>
      </c>
      <c r="P47" s="4">
        <f t="shared" si="15"/>
        <v>3198.6941337274516</v>
      </c>
      <c r="Q47" s="4">
        <f t="shared" si="15"/>
        <v>3326.2889825369825</v>
      </c>
      <c r="R47" s="4">
        <f t="shared" si="15"/>
        <v>3527.7750453977965</v>
      </c>
      <c r="S47" s="4">
        <f t="shared" si="15"/>
        <v>3714.879286899722</v>
      </c>
      <c r="T47" s="4">
        <f t="shared" ref="T47:U47" si="16">T40-T45+T46</f>
        <v>3915.5631898932434</v>
      </c>
      <c r="U47" s="4">
        <f t="shared" si="16"/>
        <v>3921.1432186025795</v>
      </c>
    </row>
    <row r="48" spans="1:21" x14ac:dyDescent="0.15">
      <c r="M48" s="12"/>
      <c r="N48" s="12"/>
      <c r="O48" s="12"/>
      <c r="P48" s="12"/>
      <c r="Q48" s="12"/>
    </row>
    <row r="49" spans="1:21" x14ac:dyDescent="0.15">
      <c r="A49" s="3"/>
      <c r="B49" s="3" t="s">
        <v>118</v>
      </c>
      <c r="C49" s="4">
        <f>C50+C51+C52</f>
        <v>3.6834900004123483E-4</v>
      </c>
      <c r="D49" s="4">
        <f t="shared" ref="D49:K49" si="17">D50+D51+D52</f>
        <v>30.367131131000178</v>
      </c>
      <c r="E49" s="4">
        <f t="shared" si="17"/>
        <v>31.243766825000193</v>
      </c>
      <c r="F49" s="4">
        <f t="shared" si="17"/>
        <v>35.279075326000225</v>
      </c>
      <c r="G49" s="4">
        <f t="shared" si="17"/>
        <v>42.713980235000228</v>
      </c>
      <c r="H49" s="4">
        <f t="shared" si="17"/>
        <v>47.844790847000269</v>
      </c>
      <c r="I49" s="4">
        <f t="shared" si="17"/>
        <v>73.134352032000095</v>
      </c>
      <c r="J49" s="4">
        <f t="shared" si="17"/>
        <v>56.911730134693698</v>
      </c>
      <c r="K49" s="4">
        <f t="shared" si="17"/>
        <v>49.767920000000004</v>
      </c>
      <c r="L49" s="4">
        <f t="shared" ref="L49:S49" si="18">L50+L51+L52</f>
        <v>79.154042220000022</v>
      </c>
      <c r="M49" s="4">
        <f t="shared" si="18"/>
        <v>75.289185615244008</v>
      </c>
      <c r="N49" s="4">
        <f t="shared" si="18"/>
        <v>72.130767399603002</v>
      </c>
      <c r="O49" s="4">
        <f t="shared" si="18"/>
        <v>81.906260230464994</v>
      </c>
      <c r="P49" s="4">
        <f t="shared" si="18"/>
        <v>88.400348613708999</v>
      </c>
      <c r="Q49" s="4">
        <f t="shared" si="18"/>
        <v>91.389690885361006</v>
      </c>
      <c r="R49" s="4">
        <f t="shared" si="18"/>
        <v>86.811186773893994</v>
      </c>
      <c r="S49" s="4">
        <f t="shared" si="18"/>
        <v>84.088136486210985</v>
      </c>
      <c r="T49" s="4">
        <f t="shared" ref="T49:U49" si="19">T50+T51+T52</f>
        <v>93.760548549084987</v>
      </c>
      <c r="U49" s="4">
        <f t="shared" si="19"/>
        <v>96.938872228714999</v>
      </c>
    </row>
    <row r="50" spans="1:21" x14ac:dyDescent="0.15">
      <c r="B50" t="s">
        <v>43</v>
      </c>
      <c r="C50" s="1">
        <v>3.6834900004123483E-4</v>
      </c>
      <c r="D50" s="1">
        <v>30.367131131000178</v>
      </c>
      <c r="E50" s="1">
        <v>31.243766825000193</v>
      </c>
      <c r="F50" s="1">
        <v>35.279075326000225</v>
      </c>
      <c r="G50" s="1">
        <v>39.708310235000226</v>
      </c>
      <c r="H50" s="1">
        <v>47.831090847000269</v>
      </c>
      <c r="I50" s="1">
        <v>39.589572032000092</v>
      </c>
      <c r="J50" s="1">
        <v>56.911730134693698</v>
      </c>
      <c r="K50" s="1">
        <v>49.767920000000004</v>
      </c>
      <c r="L50" s="1">
        <v>79.085680000000025</v>
      </c>
      <c r="M50" s="1">
        <v>75.214600375244004</v>
      </c>
      <c r="N50" s="12">
        <v>72.130767399603002</v>
      </c>
      <c r="O50" s="1">
        <v>81.906260230464994</v>
      </c>
      <c r="P50" s="1">
        <v>88.400348613708999</v>
      </c>
      <c r="Q50" s="1">
        <v>91.389690885361006</v>
      </c>
      <c r="R50" s="1">
        <v>86.811186773893994</v>
      </c>
      <c r="S50" s="1">
        <v>84.088136486210985</v>
      </c>
      <c r="T50" s="1">
        <v>93.760548549084987</v>
      </c>
      <c r="U50" s="1">
        <v>96.938872228714999</v>
      </c>
    </row>
    <row r="51" spans="1:21" x14ac:dyDescent="0.15">
      <c r="B51" t="s">
        <v>57</v>
      </c>
      <c r="K51" s="1"/>
      <c r="M51" s="12"/>
      <c r="N51" s="12"/>
      <c r="O51" s="12"/>
      <c r="P51" s="12"/>
      <c r="Q51" s="12"/>
    </row>
    <row r="52" spans="1:21" x14ac:dyDescent="0.15">
      <c r="B52" t="s">
        <v>120</v>
      </c>
      <c r="C52" s="1"/>
      <c r="D52" s="1"/>
      <c r="E52" s="1"/>
      <c r="F52" s="1"/>
      <c r="G52" s="1">
        <v>3.0056699999999998</v>
      </c>
      <c r="H52" s="1">
        <v>1.37E-2</v>
      </c>
      <c r="I52" s="1">
        <v>33.544780000000003</v>
      </c>
      <c r="J52" s="1"/>
      <c r="L52" s="17">
        <v>6.8362220000000001E-2</v>
      </c>
      <c r="M52" s="17">
        <v>7.4585239999999997E-2</v>
      </c>
      <c r="N52" s="12">
        <v>0</v>
      </c>
      <c r="O52" s="12"/>
      <c r="P52" s="12"/>
      <c r="Q52" s="12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2"/>
      <c r="N53" s="12"/>
      <c r="O53" s="12"/>
      <c r="P53" s="12"/>
      <c r="Q53" s="12"/>
    </row>
    <row r="54" spans="1:21" x14ac:dyDescent="0.15">
      <c r="M54" s="12"/>
      <c r="N54" s="12"/>
      <c r="O54" s="12"/>
      <c r="P54" s="12"/>
      <c r="Q54" s="12"/>
    </row>
    <row r="55" spans="1:21" x14ac:dyDescent="0.15">
      <c r="B55" s="3" t="s">
        <v>48</v>
      </c>
      <c r="M55" s="12"/>
      <c r="N55" s="12"/>
      <c r="O55" s="12"/>
      <c r="P55" s="12"/>
      <c r="Q55" s="12"/>
    </row>
    <row r="56" spans="1:21" x14ac:dyDescent="0.15">
      <c r="B56" t="s">
        <v>49</v>
      </c>
      <c r="C56" s="1">
        <v>492.95100000000002</v>
      </c>
      <c r="D56" s="1">
        <v>525.04499999999996</v>
      </c>
      <c r="E56" s="1">
        <v>576.92795999999998</v>
      </c>
      <c r="F56" s="1">
        <v>658.21681000000001</v>
      </c>
      <c r="G56" s="1">
        <v>784.84130000000005</v>
      </c>
      <c r="H56" s="1">
        <v>840.94304999999997</v>
      </c>
      <c r="I56" s="1">
        <v>887.38999000000001</v>
      </c>
      <c r="J56" s="1">
        <v>856.17936999999995</v>
      </c>
      <c r="K56" s="1">
        <v>1224.5619999999999</v>
      </c>
      <c r="L56" s="1">
        <v>1183.49756</v>
      </c>
      <c r="M56" s="1">
        <v>1180.1587198599998</v>
      </c>
      <c r="N56" s="1">
        <v>1106.30624786</v>
      </c>
      <c r="O56" s="1">
        <v>1113.1387957300001</v>
      </c>
      <c r="P56" s="1">
        <v>1123.2019030599999</v>
      </c>
      <c r="Q56" s="1">
        <v>1175.1161089899999</v>
      </c>
      <c r="R56" s="1">
        <v>1203.2735479099999</v>
      </c>
      <c r="S56" s="1">
        <v>1267.4266942900001</v>
      </c>
      <c r="T56" s="1">
        <v>1365.16506291</v>
      </c>
      <c r="U56" s="1">
        <v>1427.4815261799999</v>
      </c>
    </row>
    <row r="57" spans="1:21" x14ac:dyDescent="0.15">
      <c r="B57" t="s">
        <v>50</v>
      </c>
      <c r="C57" s="1">
        <v>64.572999999999993</v>
      </c>
      <c r="D57" s="1">
        <v>80.626000000000005</v>
      </c>
      <c r="E57" s="1">
        <v>84.95</v>
      </c>
      <c r="F57" s="1">
        <v>108.10299999999999</v>
      </c>
      <c r="G57" s="1">
        <v>135.982</v>
      </c>
      <c r="H57" s="1">
        <v>131.54599999999999</v>
      </c>
      <c r="I57" s="1">
        <v>138.13499999999999</v>
      </c>
      <c r="J57" s="1">
        <v>119.14</v>
      </c>
      <c r="K57" s="1">
        <v>119.14</v>
      </c>
      <c r="L57" s="1">
        <v>126.76300000000001</v>
      </c>
      <c r="M57" s="1">
        <v>128.09100000000001</v>
      </c>
      <c r="N57" s="1">
        <v>135.58799999999999</v>
      </c>
      <c r="O57" s="1">
        <v>123.816</v>
      </c>
      <c r="P57" s="1">
        <v>138.92099999999999</v>
      </c>
      <c r="Q57" s="1">
        <v>114.926</v>
      </c>
      <c r="R57" s="1">
        <v>158.88200000000001</v>
      </c>
      <c r="S57" s="1">
        <v>170.72499999999999</v>
      </c>
      <c r="T57" s="1">
        <v>140.042</v>
      </c>
      <c r="U57" s="1">
        <v>104.468</v>
      </c>
    </row>
    <row r="58" spans="1:21" x14ac:dyDescent="0.15">
      <c r="B58" t="s">
        <v>51</v>
      </c>
      <c r="C58" s="1">
        <v>213.773</v>
      </c>
      <c r="D58" s="1">
        <v>271.83600000000001</v>
      </c>
      <c r="E58" s="1">
        <v>321.45600000000002</v>
      </c>
      <c r="F58" s="1">
        <v>424.38200000000001</v>
      </c>
      <c r="G58" s="1">
        <v>485.25400000000002</v>
      </c>
      <c r="H58" s="1">
        <v>456.16300000000001</v>
      </c>
      <c r="I58" s="1">
        <v>278.74400000000003</v>
      </c>
      <c r="J58" s="1">
        <v>248.29399999999998</v>
      </c>
      <c r="K58" s="1">
        <v>248.29399999999998</v>
      </c>
      <c r="L58" s="1">
        <v>205.18899999999999</v>
      </c>
      <c r="M58" s="1">
        <v>163.70599999999999</v>
      </c>
      <c r="N58" s="1">
        <v>131.80699999999999</v>
      </c>
      <c r="O58" s="1">
        <v>120.553</v>
      </c>
      <c r="P58" s="1">
        <v>121.57</v>
      </c>
      <c r="Q58" s="1">
        <v>149.92699999999999</v>
      </c>
      <c r="R58" s="1">
        <v>164.16300000000001</v>
      </c>
      <c r="S58" s="1">
        <f>113.382+56.243</f>
        <v>169.625</v>
      </c>
      <c r="T58" s="1">
        <f>134.184+67.502</f>
        <v>201.68599999999998</v>
      </c>
      <c r="U58" s="1">
        <v>192.79499999999999</v>
      </c>
    </row>
    <row r="59" spans="1:21" x14ac:dyDescent="0.15">
      <c r="B59" t="s">
        <v>61</v>
      </c>
      <c r="C59" s="1">
        <v>30.891300939999997</v>
      </c>
      <c r="D59" s="1">
        <v>32.893999999999998</v>
      </c>
      <c r="E59" s="1">
        <v>34.359290000000001</v>
      </c>
      <c r="F59" s="1">
        <v>36.285879999999999</v>
      </c>
      <c r="G59" s="1">
        <v>37.077530000000003</v>
      </c>
      <c r="H59" s="1">
        <v>38.921700000000001</v>
      </c>
      <c r="I59" s="1">
        <v>37.506320000000002</v>
      </c>
      <c r="J59" s="1">
        <v>35.47</v>
      </c>
      <c r="K59" s="1">
        <v>35.47</v>
      </c>
      <c r="L59" s="1">
        <v>34.774149999999999</v>
      </c>
      <c r="M59" s="1">
        <v>33.470597779999999</v>
      </c>
      <c r="N59" s="1">
        <v>32.12028935</v>
      </c>
      <c r="O59" s="1">
        <v>8.5616301700000008</v>
      </c>
      <c r="P59" s="12"/>
      <c r="Q59" s="12"/>
    </row>
    <row r="60" spans="1:21" x14ac:dyDescent="0.15">
      <c r="B60" t="s">
        <v>45</v>
      </c>
      <c r="C60" s="1">
        <v>72.204999999999998</v>
      </c>
      <c r="D60" s="1">
        <v>71.873000000000005</v>
      </c>
      <c r="E60" s="1">
        <v>75.325000000000003</v>
      </c>
      <c r="F60" s="1">
        <v>74.665000000000006</v>
      </c>
      <c r="G60" s="1">
        <v>73.971000000000004</v>
      </c>
      <c r="H60" s="1">
        <v>75.212999999999994</v>
      </c>
      <c r="I60" s="1">
        <v>68.659000000000006</v>
      </c>
      <c r="J60" s="1">
        <v>59.728999999999999</v>
      </c>
      <c r="K60" s="1">
        <v>59.728999999999999</v>
      </c>
      <c r="L60" s="1">
        <v>65.438999999999993</v>
      </c>
      <c r="M60" s="1">
        <v>48.219000000000001</v>
      </c>
      <c r="N60" s="1">
        <v>42.781999999999996</v>
      </c>
      <c r="O60" s="1">
        <v>38.508000000000003</v>
      </c>
      <c r="P60" s="1">
        <v>37.326999999999998</v>
      </c>
      <c r="Q60" s="1">
        <v>39.14</v>
      </c>
      <c r="R60" s="1">
        <v>40.795000000000002</v>
      </c>
      <c r="S60" s="1">
        <v>40.579000000000001</v>
      </c>
      <c r="T60" s="1">
        <v>41.286000000000001</v>
      </c>
      <c r="U60" s="1">
        <v>39.695999999999998</v>
      </c>
    </row>
    <row r="61" spans="1:21" x14ac:dyDescent="0.15">
      <c r="B61" s="16" t="s">
        <v>63</v>
      </c>
      <c r="C61" s="1">
        <f t="shared" ref="C61:K61" si="20">C19</f>
        <v>30.154701980000002</v>
      </c>
      <c r="D61" s="1">
        <f t="shared" si="20"/>
        <v>31.416</v>
      </c>
      <c r="E61" s="1">
        <f t="shared" si="20"/>
        <v>31.95</v>
      </c>
      <c r="F61" s="1">
        <f t="shared" si="20"/>
        <v>35.597360000000002</v>
      </c>
      <c r="G61" s="1">
        <f t="shared" si="20"/>
        <v>40.30265</v>
      </c>
      <c r="H61" s="1">
        <f t="shared" si="20"/>
        <v>41.197809999999997</v>
      </c>
      <c r="I61" s="1">
        <f t="shared" si="20"/>
        <v>26.460909999999998</v>
      </c>
      <c r="J61" s="1">
        <f t="shared" si="20"/>
        <v>18.654520000000002</v>
      </c>
      <c r="K61" s="1">
        <f t="shared" si="20"/>
        <v>18.654520000000002</v>
      </c>
      <c r="L61" s="1">
        <v>17.58643</v>
      </c>
      <c r="M61" s="1">
        <v>11.575449280000001</v>
      </c>
      <c r="N61" s="1">
        <v>8.5891359600000001</v>
      </c>
      <c r="O61" s="1">
        <v>5.6916308200000003</v>
      </c>
      <c r="P61" s="1">
        <v>5.8070459100000003</v>
      </c>
      <c r="Q61" s="1">
        <v>7.1959247500000005</v>
      </c>
      <c r="R61" s="1">
        <v>8.5445051200000002</v>
      </c>
      <c r="S61" s="1">
        <v>10.602957289999999</v>
      </c>
      <c r="T61" s="1">
        <v>15.429171799999999</v>
      </c>
      <c r="U61" s="1">
        <v>15.492458849999997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</v>
      </c>
      <c r="P62" s="1">
        <v>1.15E-3</v>
      </c>
      <c r="Q62" s="1">
        <v>0</v>
      </c>
      <c r="R62" s="1">
        <v>18.834076129999996</v>
      </c>
      <c r="S62" s="1">
        <v>23.90890422</v>
      </c>
      <c r="T62" s="1">
        <v>23.863538339999998</v>
      </c>
      <c r="U62" s="1">
        <v>5.4088241800000008</v>
      </c>
    </row>
    <row r="63" spans="1:21" x14ac:dyDescent="0.15">
      <c r="B63" t="s">
        <v>134</v>
      </c>
      <c r="C63" s="1">
        <v>48.634650000000001</v>
      </c>
      <c r="D63" s="1">
        <v>53.0182</v>
      </c>
      <c r="E63" s="1">
        <v>53.719370000000012</v>
      </c>
      <c r="F63" s="1">
        <v>54.476429999999993</v>
      </c>
      <c r="G63" s="1">
        <v>57.527059999999999</v>
      </c>
      <c r="H63" s="1">
        <v>69.598709999999997</v>
      </c>
      <c r="I63" s="1">
        <v>73.314180000000007</v>
      </c>
      <c r="J63" s="1">
        <v>68.627859999999984</v>
      </c>
      <c r="K63" s="1">
        <v>68.627859999999984</v>
      </c>
      <c r="L63" s="1">
        <v>85.40213</v>
      </c>
      <c r="M63" s="1">
        <v>63.79354</v>
      </c>
      <c r="N63" s="1">
        <v>69.704049999999995</v>
      </c>
      <c r="O63" s="1">
        <v>52.159560000000006</v>
      </c>
      <c r="P63" s="1">
        <v>61.886080000000007</v>
      </c>
      <c r="Q63" s="1">
        <v>62.034190000000002</v>
      </c>
      <c r="R63" s="1">
        <v>68.447039999999987</v>
      </c>
      <c r="S63" s="1">
        <v>84.829279999999997</v>
      </c>
      <c r="T63" s="1">
        <v>79.113060000000004</v>
      </c>
      <c r="U63" s="1">
        <v>81.278720000000007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2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2"/>
    </row>
    <row r="66" spans="2:21" x14ac:dyDescent="0.15">
      <c r="B66" s="16"/>
      <c r="M66" s="12"/>
      <c r="N66" s="12"/>
      <c r="O66" s="12"/>
      <c r="P66" s="12"/>
      <c r="Q66" s="12"/>
    </row>
    <row r="67" spans="2:21" x14ac:dyDescent="0.15">
      <c r="B67" s="3" t="s">
        <v>0</v>
      </c>
      <c r="C67" s="4">
        <v>304.24</v>
      </c>
      <c r="D67" s="4">
        <v>324.858</v>
      </c>
      <c r="E67" s="4">
        <v>334.23978</v>
      </c>
      <c r="F67" s="4">
        <v>377.40875999999997</v>
      </c>
      <c r="G67" s="4">
        <v>424.79180000000002</v>
      </c>
      <c r="H67" s="4">
        <v>456.19742000000002</v>
      </c>
      <c r="I67" s="4">
        <v>378.06166999999999</v>
      </c>
      <c r="J67" s="4">
        <v>267.49268000000001</v>
      </c>
      <c r="K67" s="4">
        <v>397.93871999999999</v>
      </c>
      <c r="L67" s="4">
        <v>531.44491000000005</v>
      </c>
      <c r="M67" s="19">
        <v>512.30392352958677</v>
      </c>
      <c r="N67" s="19">
        <v>495.44786064871494</v>
      </c>
      <c r="O67" s="4">
        <v>532.79309345785578</v>
      </c>
      <c r="P67" s="4">
        <v>565.40503289494279</v>
      </c>
      <c r="Q67" s="4">
        <v>590.17790700171929</v>
      </c>
      <c r="R67" s="4">
        <v>572.8738137084041</v>
      </c>
      <c r="S67" s="45">
        <v>569.43379531798951</v>
      </c>
      <c r="T67" s="4">
        <v>623.59259616561201</v>
      </c>
      <c r="U67" s="4">
        <v>645.9333094104104</v>
      </c>
    </row>
    <row r="68" spans="2:21" x14ac:dyDescent="0.15">
      <c r="M68" s="12"/>
      <c r="N68" s="12"/>
      <c r="O68" s="12"/>
      <c r="P68" s="12"/>
      <c r="Q68" s="12"/>
    </row>
    <row r="69" spans="2:21" x14ac:dyDescent="0.15">
      <c r="B69" s="7" t="s">
        <v>1</v>
      </c>
      <c r="M69" s="12"/>
      <c r="N69" s="12"/>
      <c r="O69" s="12"/>
      <c r="P69" s="12"/>
      <c r="Q69" s="12"/>
    </row>
    <row r="70" spans="2:21" x14ac:dyDescent="0.15">
      <c r="B70" t="s">
        <v>117</v>
      </c>
      <c r="C70" s="1">
        <v>23368.239000000001</v>
      </c>
      <c r="D70" s="1">
        <v>24975.186000000002</v>
      </c>
      <c r="E70" s="1">
        <v>26638.691999999999</v>
      </c>
      <c r="F70" s="1">
        <v>28663.286</v>
      </c>
      <c r="G70" s="1">
        <v>31098.276000000002</v>
      </c>
      <c r="H70" s="1">
        <v>33853.480000000003</v>
      </c>
      <c r="I70" s="1">
        <v>35141.063000000002</v>
      </c>
      <c r="J70" s="1">
        <v>33564.425000000003</v>
      </c>
      <c r="K70" s="1">
        <v>33564.425000000003</v>
      </c>
      <c r="L70" s="1">
        <v>33828.995000000003</v>
      </c>
      <c r="M70" s="1">
        <v>33368.343999999997</v>
      </c>
      <c r="N70" s="1">
        <v>31963.048999999999</v>
      </c>
      <c r="O70" s="1">
        <v>32082.809000000001</v>
      </c>
      <c r="P70" s="1">
        <v>32289.054</v>
      </c>
      <c r="Q70" s="1">
        <v>32876.311000000002</v>
      </c>
      <c r="R70" s="1">
        <v>34214.690999999999</v>
      </c>
      <c r="S70" s="1">
        <v>35638.351999999999</v>
      </c>
      <c r="T70" s="1">
        <v>36850.296000000002</v>
      </c>
      <c r="U70" s="1">
        <v>38043.571000000004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29135.465814391708</v>
      </c>
      <c r="D72" s="1">
        <f t="shared" ref="D72:P72" si="21">D70/D71</f>
        <v>29960.499736324949</v>
      </c>
      <c r="E72" s="1">
        <f t="shared" si="21"/>
        <v>30761.830148468267</v>
      </c>
      <c r="F72" s="1">
        <f t="shared" si="21"/>
        <v>31795.8328253211</v>
      </c>
      <c r="G72" s="1">
        <f t="shared" si="21"/>
        <v>33176.64710026457</v>
      </c>
      <c r="H72" s="1">
        <f t="shared" si="21"/>
        <v>34922.877108251982</v>
      </c>
      <c r="I72" s="1">
        <f t="shared" si="21"/>
        <v>35451.939128086589</v>
      </c>
      <c r="J72" s="1">
        <f t="shared" si="21"/>
        <v>33812.714145986261</v>
      </c>
      <c r="K72" s="1">
        <f t="shared" si="21"/>
        <v>33812.714145986261</v>
      </c>
      <c r="L72" s="1">
        <f t="shared" si="21"/>
        <v>34027.044271869607</v>
      </c>
      <c r="M72" s="1">
        <f t="shared" si="21"/>
        <v>33570.322315361242</v>
      </c>
      <c r="N72" s="1">
        <f t="shared" si="21"/>
        <v>32193.41488015564</v>
      </c>
      <c r="O72" s="1">
        <f t="shared" si="21"/>
        <v>32185.776041915011</v>
      </c>
      <c r="P72" s="1">
        <f t="shared" si="21"/>
        <v>32465.210129536637</v>
      </c>
      <c r="Q72" s="1">
        <f>Q70/Q71</f>
        <v>32876.311000000002</v>
      </c>
      <c r="R72" s="1">
        <f>R70/R71</f>
        <v>34104.567762160528</v>
      </c>
      <c r="S72" s="1">
        <f>S70/S71</f>
        <v>35067.931804223175</v>
      </c>
      <c r="T72" s="1">
        <f>T70/T71</f>
        <v>35834.71310334454</v>
      </c>
      <c r="U72" s="1">
        <f>U70/U71</f>
        <v>36488.458423271448</v>
      </c>
    </row>
    <row r="73" spans="2:21" x14ac:dyDescent="0.15">
      <c r="B73" t="s">
        <v>107</v>
      </c>
      <c r="C73" s="1">
        <v>1217514</v>
      </c>
      <c r="D73" s="1">
        <v>1230090</v>
      </c>
      <c r="E73" s="1">
        <v>1249584</v>
      </c>
      <c r="F73" s="1">
        <v>1269027</v>
      </c>
      <c r="G73" s="1">
        <v>1277471</v>
      </c>
      <c r="H73" s="1">
        <v>1296655</v>
      </c>
      <c r="I73" s="1">
        <v>1326918</v>
      </c>
      <c r="J73" s="1">
        <v>1345473</v>
      </c>
      <c r="K73" s="1">
        <v>1345473</v>
      </c>
      <c r="L73" s="1">
        <v>1347095</v>
      </c>
      <c r="M73" s="1">
        <v>1346293</v>
      </c>
      <c r="N73" s="1">
        <v>1349467</v>
      </c>
      <c r="O73" s="1">
        <v>1347150</v>
      </c>
      <c r="P73" s="28">
        <v>1325385</v>
      </c>
      <c r="Q73" s="38">
        <v>1317847</v>
      </c>
      <c r="R73" s="1">
        <v>1308563</v>
      </c>
      <c r="S73" s="1">
        <v>1308750</v>
      </c>
      <c r="T73" s="1">
        <v>1308728</v>
      </c>
      <c r="U73" s="1">
        <v>1319291</v>
      </c>
    </row>
    <row r="74" spans="2:21" x14ac:dyDescent="0.15">
      <c r="B74" t="s">
        <v>58</v>
      </c>
      <c r="C74" s="1">
        <v>1317573.9143321484</v>
      </c>
      <c r="D74" s="1">
        <v>1332378.8756499786</v>
      </c>
      <c r="E74" s="1">
        <v>1351775.3252934027</v>
      </c>
      <c r="F74" s="1">
        <v>1372766.7465933894</v>
      </c>
      <c r="G74" s="1">
        <v>1380644.4112937427</v>
      </c>
      <c r="H74" s="1">
        <v>1399119.945337995</v>
      </c>
      <c r="I74" s="1">
        <v>1429209.8037542584</v>
      </c>
      <c r="J74" s="1">
        <v>1446665.0836849583</v>
      </c>
      <c r="K74" s="1">
        <v>1446665.0836849583</v>
      </c>
      <c r="L74" s="1"/>
      <c r="M74" s="12"/>
      <c r="N74" s="12"/>
      <c r="O74" s="12"/>
      <c r="P74" s="12"/>
      <c r="Q74" s="12"/>
    </row>
    <row r="75" spans="2:21" x14ac:dyDescent="0.15">
      <c r="B75" t="s">
        <v>59</v>
      </c>
      <c r="C75" s="1">
        <v>1289321.6319621759</v>
      </c>
      <c r="D75" s="1">
        <v>1304549.3296971</v>
      </c>
      <c r="E75" s="1">
        <v>1323001.7390362846</v>
      </c>
      <c r="F75" s="1">
        <v>1342929.4732298888</v>
      </c>
      <c r="G75" s="1">
        <v>1349985.9742256696</v>
      </c>
      <c r="H75" s="1">
        <v>1368292.1930873196</v>
      </c>
      <c r="I75" s="1">
        <v>1397963.0768541335</v>
      </c>
      <c r="J75" s="1">
        <v>1415056.7702531547</v>
      </c>
      <c r="K75" s="1">
        <v>1415056.7702531547</v>
      </c>
      <c r="L75" s="1">
        <v>1417005.9540209146</v>
      </c>
      <c r="M75" s="1">
        <v>1416473.7698168515</v>
      </c>
      <c r="N75" s="1">
        <v>1417692.6854680777</v>
      </c>
      <c r="O75" s="1">
        <v>1440627.3318215341</v>
      </c>
      <c r="P75" s="1">
        <v>1417418.2869869794</v>
      </c>
      <c r="Q75" s="1">
        <v>1402215</v>
      </c>
      <c r="R75" s="1">
        <v>1394716</v>
      </c>
      <c r="S75" s="1">
        <v>1394233</v>
      </c>
      <c r="T75" s="1">
        <v>1395817</v>
      </c>
      <c r="U75" s="1">
        <v>1405793</v>
      </c>
    </row>
    <row r="76" spans="2:21" x14ac:dyDescent="0.15">
      <c r="M76" s="12"/>
      <c r="N76" s="12"/>
      <c r="O76" s="12"/>
      <c r="P76" s="12"/>
      <c r="Q76" s="12"/>
    </row>
    <row r="77" spans="2:21" x14ac:dyDescent="0.15">
      <c r="B77" s="7" t="s">
        <v>60</v>
      </c>
      <c r="M77" s="12"/>
      <c r="N77" s="12"/>
      <c r="O77" s="12"/>
      <c r="P77" s="12"/>
      <c r="Q77" s="12"/>
    </row>
    <row r="78" spans="2:21" x14ac:dyDescent="0.15">
      <c r="B78" t="s">
        <v>66</v>
      </c>
      <c r="C78" s="9">
        <f t="shared" ref="C78:L78" si="22">C40/C70</f>
        <v>0.1040707624470638</v>
      </c>
      <c r="D78" s="9">
        <f t="shared" si="22"/>
        <v>0.1062312951695647</v>
      </c>
      <c r="E78" s="9">
        <f t="shared" si="22"/>
        <v>0.10766836962454987</v>
      </c>
      <c r="F78" s="9">
        <f t="shared" si="22"/>
        <v>0.11308743788753914</v>
      </c>
      <c r="G78" s="9">
        <f t="shared" si="22"/>
        <v>0.11883309784747945</v>
      </c>
      <c r="H78" s="9">
        <f t="shared" si="22"/>
        <v>0.11342319180218485</v>
      </c>
      <c r="I78" s="9">
        <f t="shared" si="22"/>
        <v>9.8450101218585842E-2</v>
      </c>
      <c r="J78" s="9">
        <f t="shared" si="22"/>
        <v>8.7493934695203959E-2</v>
      </c>
      <c r="K78" s="9">
        <f t="shared" si="22"/>
        <v>9.3022802366818286E-2</v>
      </c>
      <c r="L78" s="14">
        <f t="shared" si="22"/>
        <v>0.1051976661917134</v>
      </c>
      <c r="M78" s="14">
        <f t="shared" ref="M78:R78" si="23">M40/M70</f>
        <v>0.10394446484565974</v>
      </c>
      <c r="N78" s="14">
        <f t="shared" si="23"/>
        <v>0.10307005035661446</v>
      </c>
      <c r="O78" s="14">
        <f t="shared" si="23"/>
        <v>9.9381947398106768E-2</v>
      </c>
      <c r="P78" s="14">
        <f t="shared" si="23"/>
        <v>0.1041254178814406</v>
      </c>
      <c r="Q78" s="14">
        <f t="shared" si="23"/>
        <v>0.10769882964923565</v>
      </c>
      <c r="R78" s="14">
        <f t="shared" si="23"/>
        <v>0.10572549851154445</v>
      </c>
      <c r="S78" s="14">
        <f>S40/S70</f>
        <v>0.10286160093810795</v>
      </c>
      <c r="T78" s="14">
        <f>T40/T70</f>
        <v>0.10673085286475499</v>
      </c>
      <c r="U78" s="14">
        <f>U40/U70</f>
        <v>0.1053162728969617</v>
      </c>
    </row>
    <row r="79" spans="2:21" x14ac:dyDescent="0.15">
      <c r="B79" t="s">
        <v>110</v>
      </c>
      <c r="C79" s="9">
        <f t="shared" ref="C79:L79" si="24">C47/C70</f>
        <v>0.10153104549387311</v>
      </c>
      <c r="D79" s="9">
        <f t="shared" si="24"/>
        <v>0.10194534173383855</v>
      </c>
      <c r="E79" s="9">
        <f t="shared" si="24"/>
        <v>0.10525348273448025</v>
      </c>
      <c r="F79" s="9">
        <f t="shared" si="24"/>
        <v>0.11180559135602755</v>
      </c>
      <c r="G79" s="9">
        <f t="shared" si="24"/>
        <v>0.1153984421423972</v>
      </c>
      <c r="H79" s="9">
        <f t="shared" si="24"/>
        <v>0.11274908703862516</v>
      </c>
      <c r="I79" s="9">
        <f t="shared" si="24"/>
        <v>0.11070193372544525</v>
      </c>
      <c r="J79" s="9">
        <f t="shared" si="24"/>
        <v>0.11541658009210581</v>
      </c>
      <c r="K79" s="9">
        <f t="shared" si="24"/>
        <v>0.12001931446970915</v>
      </c>
      <c r="L79" s="14">
        <f t="shared" si="24"/>
        <v>0.10070143167102916</v>
      </c>
      <c r="M79" s="14">
        <f t="shared" ref="M79:R79" si="25">M47/M70</f>
        <v>9.9346641670392616E-2</v>
      </c>
      <c r="N79" s="14">
        <f t="shared" si="25"/>
        <v>0.1018639526143158</v>
      </c>
      <c r="O79" s="14">
        <f t="shared" si="25"/>
        <v>0.10113233323430888</v>
      </c>
      <c r="P79" s="14">
        <f t="shared" si="25"/>
        <v>9.9064349600562832E-2</v>
      </c>
      <c r="Q79" s="14">
        <f t="shared" si="25"/>
        <v>0.10117585828096658</v>
      </c>
      <c r="R79" s="14">
        <f t="shared" si="25"/>
        <v>0.10310702631795787</v>
      </c>
      <c r="S79" s="14">
        <f>S47/S70</f>
        <v>0.10423824555354642</v>
      </c>
      <c r="T79" s="14">
        <f>T47/T70</f>
        <v>0.10625594947441516</v>
      </c>
      <c r="U79" s="14">
        <f>U47/U70</f>
        <v>0.10306979906283191</v>
      </c>
    </row>
    <row r="80" spans="2:21" x14ac:dyDescent="0.15">
      <c r="B80" t="s">
        <v>161</v>
      </c>
      <c r="C80" s="1">
        <f t="shared" ref="C80:L80" si="26">C40/C71</f>
        <v>3032.1501415541074</v>
      </c>
      <c r="D80" s="1">
        <f t="shared" si="26"/>
        <v>3182.7426909172009</v>
      </c>
      <c r="E80" s="1">
        <f t="shared" si="26"/>
        <v>3312.0760987529034</v>
      </c>
      <c r="F80" s="1">
        <f t="shared" si="26"/>
        <v>3595.7092697160779</v>
      </c>
      <c r="G80" s="1">
        <f t="shared" si="26"/>
        <v>3942.4837511170349</v>
      </c>
      <c r="H80" s="1">
        <f t="shared" si="26"/>
        <v>3961.0641885333953</v>
      </c>
      <c r="I80" s="1">
        <f t="shared" si="26"/>
        <v>3490.2469955552688</v>
      </c>
      <c r="J80" s="1">
        <f t="shared" si="26"/>
        <v>2958.4074033565212</v>
      </c>
      <c r="K80" s="1">
        <f t="shared" si="26"/>
        <v>3145.3534254878009</v>
      </c>
      <c r="L80" s="10">
        <f t="shared" si="26"/>
        <v>3579.565644802793</v>
      </c>
      <c r="M80" s="10">
        <f t="shared" ref="M80:R80" si="27">M40/M71</f>
        <v>3489.4491877665332</v>
      </c>
      <c r="N80" s="10">
        <f t="shared" si="27"/>
        <v>3318.1768928490228</v>
      </c>
      <c r="O80" s="10">
        <f t="shared" si="27"/>
        <v>3198.6851015648422</v>
      </c>
      <c r="P80" s="10">
        <f t="shared" si="27"/>
        <v>3380.4535713467808</v>
      </c>
      <c r="Q80" s="10">
        <f t="shared" si="27"/>
        <v>3540.7402178842922</v>
      </c>
      <c r="R80" s="10">
        <f t="shared" si="27"/>
        <v>3605.7224281751696</v>
      </c>
      <c r="S80" s="10">
        <f>S40/S71</f>
        <v>3607.1436069707879</v>
      </c>
      <c r="T80" s="10">
        <f>T40/T71</f>
        <v>3824.6694916837741</v>
      </c>
      <c r="U80" s="10">
        <f>U40/U71</f>
        <v>3842.8284448946961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8">C40*1000000/C74</f>
        <v>1845.7791424991276</v>
      </c>
      <c r="D82" s="1">
        <f t="shared" si="28"/>
        <v>1991.2852150155018</v>
      </c>
      <c r="E82" s="1">
        <f t="shared" si="28"/>
        <v>2121.7612741584917</v>
      </c>
      <c r="F82" s="1">
        <f t="shared" si="28"/>
        <v>2361.2588105165423</v>
      </c>
      <c r="G82" s="1">
        <f t="shared" si="28"/>
        <v>2676.6518913679033</v>
      </c>
      <c r="H82" s="1">
        <f t="shared" si="28"/>
        <v>2744.4178520976125</v>
      </c>
      <c r="I82" s="1">
        <f t="shared" si="28"/>
        <v>2420.6671408150801</v>
      </c>
      <c r="J82" s="1">
        <f t="shared" si="28"/>
        <v>2029.9678496087872</v>
      </c>
      <c r="K82" s="1">
        <f t="shared" si="28"/>
        <v>2158.2444399486399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9">C40*1000000/C75</f>
        <v>1886.2248096110097</v>
      </c>
      <c r="D83" s="10">
        <f t="shared" si="29"/>
        <v>2033.7646844652534</v>
      </c>
      <c r="E83" s="10">
        <f t="shared" si="29"/>
        <v>2167.9068529870451</v>
      </c>
      <c r="F83" s="10">
        <f t="shared" si="29"/>
        <v>2413.7213753911578</v>
      </c>
      <c r="G83" s="10">
        <f t="shared" si="29"/>
        <v>2737.4391625924886</v>
      </c>
      <c r="H83" s="10">
        <f t="shared" si="29"/>
        <v>2806.2498453255362</v>
      </c>
      <c r="I83" s="10">
        <f t="shared" si="29"/>
        <v>2474.7729511311613</v>
      </c>
      <c r="J83" s="10">
        <f t="shared" si="29"/>
        <v>2075.3115145385273</v>
      </c>
      <c r="K83" s="10">
        <f t="shared" si="29"/>
        <v>2206.4534363326788</v>
      </c>
      <c r="L83" s="10">
        <f t="shared" si="29"/>
        <v>2511.4441569654946</v>
      </c>
      <c r="M83" s="10">
        <f t="shared" ref="M83:R83" si="30">M40*1000000/M75</f>
        <v>2448.6543512304843</v>
      </c>
      <c r="N83" s="10">
        <f t="shared" si="30"/>
        <v>2323.7991588375985</v>
      </c>
      <c r="O83" s="10">
        <f t="shared" si="30"/>
        <v>2213.2386120913152</v>
      </c>
      <c r="P83" s="10">
        <f t="shared" si="30"/>
        <v>2371.9965176216792</v>
      </c>
      <c r="Q83" s="10">
        <f t="shared" si="30"/>
        <v>2525.1050786678875</v>
      </c>
      <c r="R83" s="10">
        <f t="shared" si="30"/>
        <v>2593.6213984735623</v>
      </c>
      <c r="S83" s="10">
        <f>S40*1000000/S75</f>
        <v>2629.2721098380407</v>
      </c>
      <c r="T83" s="10">
        <f>T40*1000000/T75</f>
        <v>2817.7501208243411</v>
      </c>
      <c r="U83" s="10">
        <f>U40*1000000/U75</f>
        <v>2850.0690396174532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2301.3131245020463</v>
      </c>
      <c r="D85" s="1">
        <f t="shared" ref="D85:K85" si="31">D80*1000000/D74</f>
        <v>2388.7670009512522</v>
      </c>
      <c r="E85" s="1">
        <f t="shared" si="31"/>
        <v>2450.1675957386024</v>
      </c>
      <c r="F85" s="1">
        <f t="shared" si="31"/>
        <v>2619.3155382289569</v>
      </c>
      <c r="G85" s="1">
        <f t="shared" si="31"/>
        <v>2855.5388475608302</v>
      </c>
      <c r="H85" s="1">
        <f t="shared" si="31"/>
        <v>2831.1112294067784</v>
      </c>
      <c r="I85" s="1">
        <f t="shared" si="31"/>
        <v>2442.0816218773921</v>
      </c>
      <c r="J85" s="1">
        <f t="shared" si="31"/>
        <v>2044.9843137299197</v>
      </c>
      <c r="K85" s="1">
        <f t="shared" si="31"/>
        <v>2174.2098160521914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2351.7406878061752</v>
      </c>
      <c r="D86" s="1">
        <f t="shared" ref="D86:L86" si="32">D80*1000000/D75</f>
        <v>2439.7258259725554</v>
      </c>
      <c r="E86" s="1">
        <f t="shared" si="32"/>
        <v>2503.4555896846532</v>
      </c>
      <c r="F86" s="1">
        <f t="shared" si="32"/>
        <v>2677.5116202253071</v>
      </c>
      <c r="G86" s="1">
        <f t="shared" si="32"/>
        <v>2920.3886754292989</v>
      </c>
      <c r="H86" s="1">
        <f t="shared" si="32"/>
        <v>2894.8964326076616</v>
      </c>
      <c r="I86" s="1">
        <f t="shared" si="32"/>
        <v>2496.6660803441582</v>
      </c>
      <c r="J86" s="1">
        <f t="shared" si="32"/>
        <v>2090.6634034387607</v>
      </c>
      <c r="K86" s="1">
        <f t="shared" si="32"/>
        <v>2222.7754331899314</v>
      </c>
      <c r="L86" s="10">
        <f t="shared" si="32"/>
        <v>2526.1472152924771</v>
      </c>
      <c r="M86" s="10">
        <f t="shared" ref="M86:R86" si="33">M80*1000000/M75</f>
        <v>2463.4760361412941</v>
      </c>
      <c r="N86" s="10">
        <f t="shared" si="33"/>
        <v>2340.5473745203567</v>
      </c>
      <c r="O86" s="10">
        <f t="shared" si="33"/>
        <v>2220.3418128409476</v>
      </c>
      <c r="P86" s="10">
        <f t="shared" si="33"/>
        <v>2384.937179364777</v>
      </c>
      <c r="Q86" s="10">
        <f t="shared" si="33"/>
        <v>2525.1050786678875</v>
      </c>
      <c r="R86" s="10">
        <f t="shared" si="33"/>
        <v>2585.2735812704304</v>
      </c>
      <c r="S86" s="10">
        <f>S80*1000000/S75</f>
        <v>2587.1885165325939</v>
      </c>
      <c r="T86" s="10">
        <f>T80*1000000/T75</f>
        <v>2740.0937885724088</v>
      </c>
      <c r="U86" s="10">
        <f>U80*1000000/U75</f>
        <v>2733.5663535774443</v>
      </c>
    </row>
    <row r="87" spans="2:23" x14ac:dyDescent="0.15">
      <c r="B87" t="s">
        <v>163</v>
      </c>
      <c r="C87" s="1">
        <f t="shared" ref="C87:L87" si="34">C47/C71</f>
        <v>2958.1543050861892</v>
      </c>
      <c r="D87" s="1">
        <f t="shared" si="34"/>
        <v>3054.3333841362269</v>
      </c>
      <c r="E87" s="1">
        <f t="shared" si="34"/>
        <v>3237.7897584128186</v>
      </c>
      <c r="F87" s="1">
        <f t="shared" si="34"/>
        <v>3554.951891692418</v>
      </c>
      <c r="G87" s="1">
        <f t="shared" si="34"/>
        <v>3828.5333908786106</v>
      </c>
      <c r="H87" s="1">
        <f t="shared" si="34"/>
        <v>3937.5225107175129</v>
      </c>
      <c r="I87" s="1">
        <f t="shared" si="34"/>
        <v>3924.5982157959611</v>
      </c>
      <c r="J87" s="1">
        <f t="shared" si="34"/>
        <v>3902.5478303617028</v>
      </c>
      <c r="K87" s="1">
        <f t="shared" si="34"/>
        <v>4058.1787721615083</v>
      </c>
      <c r="L87" s="10">
        <f t="shared" si="34"/>
        <v>3426.5720737107613</v>
      </c>
      <c r="M87" s="10">
        <f t="shared" ref="M87:R87" si="35">M47/M71</f>
        <v>3335.0987818237782</v>
      </c>
      <c r="N87" s="10">
        <f t="shared" si="35"/>
        <v>3279.3484878451832</v>
      </c>
      <c r="O87" s="10">
        <f t="shared" si="35"/>
        <v>3255.0226280757843</v>
      </c>
      <c r="P87" s="10">
        <f t="shared" si="35"/>
        <v>3216.1449261281514</v>
      </c>
      <c r="Q87" s="10">
        <f t="shared" si="35"/>
        <v>3326.2889825369825</v>
      </c>
      <c r="R87" s="10">
        <f t="shared" si="35"/>
        <v>3516.4205658156634</v>
      </c>
      <c r="S87" s="10">
        <f>S47/S71</f>
        <v>3655.4196864636356</v>
      </c>
      <c r="T87" s="10">
        <f>T47/T71</f>
        <v>3807.6514649391406</v>
      </c>
      <c r="U87" s="10">
        <f>U47/U71</f>
        <v>3760.8580777990842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2245.1524524797669</v>
      </c>
      <c r="D89" s="1">
        <f t="shared" ref="D89:K89" si="36">D87*1000000/D74</f>
        <v>2292.3910307766037</v>
      </c>
      <c r="E89" s="1">
        <f t="shared" si="36"/>
        <v>2395.2129453983462</v>
      </c>
      <c r="F89" s="1">
        <f t="shared" si="36"/>
        <v>2589.62558680436</v>
      </c>
      <c r="G89" s="1">
        <f t="shared" si="36"/>
        <v>2773.0046633014331</v>
      </c>
      <c r="H89" s="1">
        <f t="shared" si="36"/>
        <v>2814.2851682142941</v>
      </c>
      <c r="I89" s="1">
        <f t="shared" si="36"/>
        <v>2745.9916700031013</v>
      </c>
      <c r="J89" s="1">
        <f t="shared" si="36"/>
        <v>2697.6166594282472</v>
      </c>
      <c r="K89" s="1">
        <f t="shared" si="36"/>
        <v>2805.1957691717275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2294.3493940951507</v>
      </c>
      <c r="D90" s="1">
        <f t="shared" ref="D90:L90" si="37">D87*1000000/D75</f>
        <v>2341.2938971387189</v>
      </c>
      <c r="E90" s="1">
        <f t="shared" si="37"/>
        <v>2447.305746378931</v>
      </c>
      <c r="F90" s="1">
        <f t="shared" si="37"/>
        <v>2647.1620159935719</v>
      </c>
      <c r="G90" s="1">
        <f t="shared" si="37"/>
        <v>2835.9801242191393</v>
      </c>
      <c r="H90" s="1">
        <f t="shared" si="37"/>
        <v>2877.6912786684547</v>
      </c>
      <c r="I90" s="1">
        <f t="shared" si="37"/>
        <v>2807.3690076475905</v>
      </c>
      <c r="J90" s="1">
        <f t="shared" si="37"/>
        <v>2757.873685635619</v>
      </c>
      <c r="K90" s="1">
        <f t="shared" si="37"/>
        <v>2867.855804425074</v>
      </c>
      <c r="L90" s="10">
        <f t="shared" si="37"/>
        <v>2418.1776117365457</v>
      </c>
      <c r="M90" s="10">
        <f t="shared" ref="M90:R90" si="38">M87*1000000/M75</f>
        <v>2354.5079710547711</v>
      </c>
      <c r="N90" s="10">
        <f t="shared" si="38"/>
        <v>2313.1589246808066</v>
      </c>
      <c r="O90" s="10">
        <f t="shared" si="38"/>
        <v>2259.4480586177151</v>
      </c>
      <c r="P90" s="10">
        <f t="shared" si="38"/>
        <v>2269.0161088331542</v>
      </c>
      <c r="Q90" s="10">
        <f t="shared" si="38"/>
        <v>2372.1675937976574</v>
      </c>
      <c r="R90" s="10">
        <f t="shared" si="38"/>
        <v>2521.2448740931222</v>
      </c>
      <c r="S90" s="10">
        <f>S87*1000000/S75</f>
        <v>2621.8140629748655</v>
      </c>
      <c r="T90" s="10">
        <f>T87*1000000/T75</f>
        <v>2727.9016267455841</v>
      </c>
      <c r="U90" s="10">
        <f>U87*1000000/U75</f>
        <v>2675.2573656285699</v>
      </c>
    </row>
    <row r="91" spans="2:23" x14ac:dyDescent="0.15">
      <c r="M91" s="12"/>
      <c r="N91" s="12"/>
      <c r="O91" s="12"/>
      <c r="P91" s="12"/>
      <c r="Q91" s="12"/>
    </row>
    <row r="92" spans="2:23" x14ac:dyDescent="0.15">
      <c r="B92" t="s">
        <v>165</v>
      </c>
      <c r="M92" s="12"/>
      <c r="N92" s="12"/>
      <c r="O92" s="12"/>
      <c r="P92" s="12"/>
      <c r="Q92" s="12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2788.81</v>
      </c>
      <c r="O94" s="4">
        <f>SUM(O95:O99)</f>
        <v>2870.29</v>
      </c>
      <c r="P94" s="4">
        <f>SUM(P95:P99)</f>
        <v>2806.61</v>
      </c>
      <c r="Q94" s="4">
        <f>SUM(Q95:Q99)</f>
        <v>2987.02</v>
      </c>
      <c r="R94" s="4">
        <f>SUM(R95:R99)</f>
        <v>2979.65</v>
      </c>
      <c r="S94" s="4">
        <v>3199.7058858700002</v>
      </c>
      <c r="T94" s="45">
        <v>3314.73</v>
      </c>
      <c r="U94" s="45">
        <v>3540.22</v>
      </c>
      <c r="V94" s="4">
        <v>3646.0064878899998</v>
      </c>
      <c r="W94" s="4">
        <v>3630.2810140300003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1148.42</v>
      </c>
      <c r="O95" s="1">
        <v>1131.27</v>
      </c>
      <c r="P95" s="1">
        <v>1079.53</v>
      </c>
      <c r="Q95" s="1">
        <v>1129.3800000000001</v>
      </c>
      <c r="R95" s="1">
        <v>1105.01</v>
      </c>
      <c r="S95" s="1"/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773.32</v>
      </c>
      <c r="O96" s="1">
        <v>900.77</v>
      </c>
      <c r="P96" s="1">
        <v>908.75</v>
      </c>
      <c r="Q96" s="1">
        <v>996.37</v>
      </c>
      <c r="R96" s="1">
        <v>998.11</v>
      </c>
      <c r="S96" s="1"/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426.01</v>
      </c>
      <c r="O97" s="1">
        <v>481.21</v>
      </c>
      <c r="P97" s="1">
        <v>500.11</v>
      </c>
      <c r="Q97" s="1">
        <v>501.7</v>
      </c>
      <c r="R97" s="1">
        <v>517.82000000000005</v>
      </c>
      <c r="S97" s="1"/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405.83</v>
      </c>
      <c r="O98" s="1">
        <v>298.64999999999998</v>
      </c>
      <c r="P98" s="1">
        <v>262.02999999999997</v>
      </c>
      <c r="Q98" s="1">
        <v>268.17</v>
      </c>
      <c r="R98" s="1">
        <v>262.93</v>
      </c>
      <c r="S98" s="1"/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35.229999999999997</v>
      </c>
      <c r="O99" s="1">
        <v>58.39</v>
      </c>
      <c r="P99" s="1">
        <v>56.19</v>
      </c>
      <c r="Q99" s="1">
        <v>91.4</v>
      </c>
      <c r="R99" s="1">
        <v>95.78</v>
      </c>
      <c r="S99" s="1"/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119.14999999999999</v>
      </c>
      <c r="N101" s="4">
        <f>SUM(N102:N106)</f>
        <v>219.54000000000002</v>
      </c>
      <c r="O101" s="4">
        <f>SUM(O102:O106)</f>
        <v>-56.410000000000004</v>
      </c>
      <c r="P101" s="4">
        <f>SUM(P102:P106)</f>
        <v>174.29000000000002</v>
      </c>
      <c r="Q101" s="4">
        <v>126.74</v>
      </c>
      <c r="R101" s="4">
        <v>272.55829304000002</v>
      </c>
      <c r="S101" s="1"/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-47.68</v>
      </c>
      <c r="N102" s="1">
        <v>78.349999999999994</v>
      </c>
      <c r="O102" s="1">
        <v>-61.84</v>
      </c>
      <c r="P102" s="1">
        <v>46.95</v>
      </c>
      <c r="Q102" s="1"/>
      <c r="R102" s="1"/>
      <c r="S102" s="1"/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52.17</v>
      </c>
      <c r="N103" s="1">
        <v>81.459999999999994</v>
      </c>
      <c r="O103" s="1">
        <v>12.48</v>
      </c>
      <c r="P103" s="1">
        <v>49.54</v>
      </c>
      <c r="Q103" s="1"/>
      <c r="R103" s="1"/>
      <c r="S103" s="1"/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-31.16</v>
      </c>
      <c r="N104" s="1">
        <v>-47.1</v>
      </c>
      <c r="O104" s="1">
        <v>-48.95</v>
      </c>
      <c r="P104" s="12">
        <v>-3.66</v>
      </c>
      <c r="Q104" s="1"/>
      <c r="R104" s="1"/>
      <c r="S104" s="1"/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146.35</v>
      </c>
      <c r="N105" s="1">
        <v>106.83</v>
      </c>
      <c r="O105" s="1">
        <v>41.9</v>
      </c>
      <c r="P105" s="1">
        <v>81.459999999999994</v>
      </c>
      <c r="Q105" s="1"/>
      <c r="R105" s="1"/>
      <c r="S105" s="1"/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-0.53</v>
      </c>
      <c r="N106" s="1"/>
      <c r="O106" s="1"/>
      <c r="P106" s="1"/>
      <c r="Q106" s="1"/>
      <c r="R106" s="1"/>
      <c r="S106" s="1"/>
    </row>
    <row r="107" spans="2:21" x14ac:dyDescent="0.15">
      <c r="P107" s="1"/>
      <c r="Q107" s="1"/>
      <c r="R107" s="1"/>
      <c r="S107" s="1"/>
    </row>
    <row r="108" spans="2:21" x14ac:dyDescent="0.15">
      <c r="B108" s="3" t="s">
        <v>126</v>
      </c>
      <c r="P108" s="1"/>
      <c r="Q108" s="1"/>
      <c r="R108" s="1"/>
      <c r="S108" s="1"/>
    </row>
    <row r="109" spans="2:21" x14ac:dyDescent="0.15">
      <c r="B109" t="s">
        <v>127</v>
      </c>
      <c r="N109" s="1">
        <v>27.832000000000001</v>
      </c>
      <c r="O109" s="1">
        <v>28.15</v>
      </c>
      <c r="P109" s="1">
        <v>29</v>
      </c>
      <c r="Q109" s="1">
        <v>30.044</v>
      </c>
      <c r="R109" s="1">
        <v>39.650760200000008</v>
      </c>
      <c r="S109" s="1">
        <v>44.866</v>
      </c>
      <c r="T109" s="1">
        <v>46.185000000000002</v>
      </c>
      <c r="U109" s="1">
        <v>45.035186770000003</v>
      </c>
    </row>
    <row r="110" spans="2:21" x14ac:dyDescent="0.15">
      <c r="B110" t="s">
        <v>128</v>
      </c>
      <c r="N110" s="20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W110"/>
  <sheetViews>
    <sheetView topLeftCell="A3" zoomScale="150" zoomScaleNormal="150" zoomScalePageLayoutView="150" workbookViewId="0">
      <pane xSplit="16820" ySplit="4800" topLeftCell="S33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3" customWidth="1"/>
    <col min="2" max="2" width="57.6640625" customWidth="1"/>
    <col min="3" max="3" width="9.83203125" customWidth="1"/>
    <col min="4" max="4" width="10.1640625" customWidth="1"/>
    <col min="5" max="5" width="9.33203125" customWidth="1"/>
    <col min="6" max="6" width="9.1640625" customWidth="1"/>
    <col min="7" max="7" width="9.5" customWidth="1"/>
    <col min="8" max="9" width="9.33203125" customWidth="1"/>
    <col min="10" max="10" width="9.83203125" customWidth="1"/>
    <col min="11" max="11" width="9.33203125" customWidth="1"/>
  </cols>
  <sheetData>
    <row r="4" spans="2:22" x14ac:dyDescent="0.15">
      <c r="B4" s="7" t="s">
        <v>73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850.2847610498136</v>
      </c>
      <c r="D9" s="4">
        <f t="shared" ref="D9:L9" si="1">D10+D17</f>
        <v>977.06375916716706</v>
      </c>
      <c r="E9" s="4">
        <f t="shared" si="1"/>
        <v>1176.6027279497694</v>
      </c>
      <c r="F9" s="4">
        <f t="shared" si="1"/>
        <v>1469.4009277612522</v>
      </c>
      <c r="G9" s="4">
        <f t="shared" si="1"/>
        <v>1818.7369747542687</v>
      </c>
      <c r="H9" s="4">
        <f t="shared" si="1"/>
        <v>1906.9986103044835</v>
      </c>
      <c r="I9" s="4">
        <f t="shared" si="1"/>
        <v>1748.927015234385</v>
      </c>
      <c r="J9" s="4">
        <f t="shared" si="1"/>
        <v>1604.2461156160548</v>
      </c>
      <c r="K9" s="4">
        <f t="shared" si="1"/>
        <v>1980.7485756160545</v>
      </c>
      <c r="L9" s="4">
        <f t="shared" si="1"/>
        <v>1914.372249150003</v>
      </c>
      <c r="M9" s="4">
        <f t="shared" ref="M9:R9" si="2">M10+M17</f>
        <v>1769.7889592562251</v>
      </c>
      <c r="N9" s="4">
        <f t="shared" si="2"/>
        <v>1674.9027873438458</v>
      </c>
      <c r="O9" s="4">
        <f t="shared" si="2"/>
        <v>1626.6743802878673</v>
      </c>
      <c r="P9" s="4">
        <f t="shared" si="2"/>
        <v>1630.4708999755426</v>
      </c>
      <c r="Q9" s="4">
        <f t="shared" si="2"/>
        <v>1655.660778144379</v>
      </c>
      <c r="R9" s="4">
        <f t="shared" si="2"/>
        <v>1684.6053747568608</v>
      </c>
      <c r="S9" s="4">
        <f>S10+S17</f>
        <v>1777.9981131055497</v>
      </c>
      <c r="T9" s="4">
        <f>T10+T17</f>
        <v>1892.9430589102903</v>
      </c>
      <c r="U9" s="4">
        <f>U10+U17</f>
        <v>1996.6470602557645</v>
      </c>
    </row>
    <row r="10" spans="2:22" x14ac:dyDescent="0.15">
      <c r="B10" s="5" t="s">
        <v>96</v>
      </c>
      <c r="C10" s="6">
        <f>SUM(C11:C16)</f>
        <v>360.02912255611767</v>
      </c>
      <c r="D10" s="6">
        <f t="shared" ref="D10:J10" si="3">SUM(D11:D16)</f>
        <v>444.32775916716707</v>
      </c>
      <c r="E10" s="6">
        <f t="shared" si="3"/>
        <v>572.67781794976918</v>
      </c>
      <c r="F10" s="6">
        <f t="shared" si="3"/>
        <v>766.64960776125235</v>
      </c>
      <c r="G10" s="6">
        <f t="shared" si="3"/>
        <v>965.20410475426866</v>
      </c>
      <c r="H10" s="6">
        <f t="shared" si="3"/>
        <v>978.21746030448344</v>
      </c>
      <c r="I10" s="6">
        <f t="shared" si="3"/>
        <v>786.78134523438496</v>
      </c>
      <c r="J10" s="6">
        <f t="shared" si="3"/>
        <v>667.36309561605469</v>
      </c>
      <c r="K10" s="6">
        <f>J10</f>
        <v>667.36309561605469</v>
      </c>
      <c r="L10" s="6">
        <f t="shared" ref="L10:Q10" si="4">SUM(L11:L16)</f>
        <v>632.77704915000277</v>
      </c>
      <c r="M10" s="6">
        <f t="shared" si="4"/>
        <v>520.85211287622496</v>
      </c>
      <c r="N10" s="6">
        <f t="shared" si="4"/>
        <v>533.20296170384552</v>
      </c>
      <c r="O10" s="6">
        <f t="shared" si="4"/>
        <v>506.18895824786756</v>
      </c>
      <c r="P10" s="6">
        <f t="shared" si="4"/>
        <v>513.41717196554271</v>
      </c>
      <c r="Q10" s="6">
        <f t="shared" si="4"/>
        <v>522.44740455437909</v>
      </c>
      <c r="R10" s="6">
        <f>SUM(R11:R16)</f>
        <v>515.68268462686092</v>
      </c>
      <c r="S10" s="6">
        <f>SUM(S11:S16)</f>
        <v>549.46729644554989</v>
      </c>
      <c r="T10" s="6">
        <f>SUM(T11:T16)</f>
        <v>574.06772710029043</v>
      </c>
      <c r="U10" s="6">
        <f>SUM(U11:U16)</f>
        <v>592.24307301576437</v>
      </c>
    </row>
    <row r="11" spans="2:22" x14ac:dyDescent="0.15">
      <c r="B11" t="s">
        <v>132</v>
      </c>
      <c r="C11" s="1">
        <v>62.806133598577809</v>
      </c>
      <c r="D11" s="1">
        <v>65.636627689339605</v>
      </c>
      <c r="E11" s="1">
        <v>70.309794710676385</v>
      </c>
      <c r="F11" s="1">
        <v>75.968628340264331</v>
      </c>
      <c r="G11" s="1">
        <v>99.81437241502563</v>
      </c>
      <c r="H11" s="1">
        <v>100.62412598664078</v>
      </c>
      <c r="I11" s="1">
        <v>111.80082327907414</v>
      </c>
      <c r="J11" s="1">
        <v>108.49627161951018</v>
      </c>
      <c r="K11" s="1">
        <v>108.49627161951018</v>
      </c>
      <c r="L11" s="1">
        <v>125.21639608366084</v>
      </c>
      <c r="M11" s="1">
        <v>115.5707437734516</v>
      </c>
      <c r="N11" s="1">
        <v>127.13297760067734</v>
      </c>
      <c r="O11" s="1">
        <v>125.5665961244724</v>
      </c>
      <c r="P11" s="1">
        <v>130.91158939305393</v>
      </c>
      <c r="Q11" s="1">
        <v>134.74397785003998</v>
      </c>
      <c r="R11" s="1">
        <v>143.49631887045683</v>
      </c>
      <c r="S11" s="1">
        <v>138.04259364518811</v>
      </c>
      <c r="T11" s="1">
        <v>154.92088642393961</v>
      </c>
      <c r="U11" s="1">
        <v>164.00345977409793</v>
      </c>
    </row>
    <row r="12" spans="2:22" x14ac:dyDescent="0.15">
      <c r="B12" t="s">
        <v>22</v>
      </c>
      <c r="C12" s="1">
        <v>13.756</v>
      </c>
      <c r="D12" s="1">
        <v>14.845000000000001</v>
      </c>
      <c r="E12" s="1">
        <v>17.998000000000001</v>
      </c>
      <c r="F12" s="1">
        <v>19.632999999999999</v>
      </c>
      <c r="G12" s="1">
        <v>25.710999999999999</v>
      </c>
      <c r="H12" s="1">
        <v>34.701999999999998</v>
      </c>
      <c r="I12" s="1">
        <v>42.707000000000001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2:22" x14ac:dyDescent="0.15">
      <c r="B13" t="s">
        <v>67</v>
      </c>
      <c r="C13" s="1">
        <v>33.491999999999997</v>
      </c>
      <c r="D13" s="1">
        <v>39.659999999999997</v>
      </c>
      <c r="E13" s="1">
        <v>43.673000000000002</v>
      </c>
      <c r="F13" s="1">
        <v>60.563000000000002</v>
      </c>
      <c r="G13" s="1">
        <v>57.237266325596671</v>
      </c>
      <c r="H13" s="1">
        <v>73.609650643574838</v>
      </c>
      <c r="I13" s="1">
        <v>104.99667561128848</v>
      </c>
      <c r="J13" s="1">
        <v>147.74365672153266</v>
      </c>
      <c r="K13" s="1">
        <f>J13</f>
        <v>147.74365672153266</v>
      </c>
      <c r="L13" s="1">
        <v>141.13419276900774</v>
      </c>
      <c r="M13" s="1">
        <v>116.62784563999016</v>
      </c>
      <c r="N13" s="1">
        <v>112.98884800613405</v>
      </c>
      <c r="O13" s="1">
        <v>115.23257315895275</v>
      </c>
      <c r="P13" s="1">
        <v>124.04166389258218</v>
      </c>
      <c r="Q13" s="1">
        <v>120.94948606798219</v>
      </c>
      <c r="R13" s="1">
        <v>112.12065921125213</v>
      </c>
      <c r="S13" s="1">
        <v>113.11885756466728</v>
      </c>
      <c r="T13" s="1">
        <v>106.17381887308647</v>
      </c>
      <c r="U13" s="1">
        <v>112.87407734817066</v>
      </c>
    </row>
    <row r="14" spans="2:22" x14ac:dyDescent="0.15">
      <c r="B14" t="s">
        <v>13</v>
      </c>
      <c r="C14" s="1">
        <v>200.30293072778537</v>
      </c>
      <c r="D14" s="1">
        <v>274.98264859494225</v>
      </c>
      <c r="E14" s="1">
        <v>387.92</v>
      </c>
      <c r="F14" s="1">
        <v>558.08000000000004</v>
      </c>
      <c r="G14" s="1">
        <v>729.51900000000001</v>
      </c>
      <c r="H14" s="1">
        <v>711.60400000000004</v>
      </c>
      <c r="I14" s="1">
        <v>465.16700000000003</v>
      </c>
      <c r="J14" s="1">
        <v>353.27599999999995</v>
      </c>
      <c r="K14" s="1">
        <v>353.27599999999995</v>
      </c>
      <c r="L14" s="1">
        <v>312.71100000000001</v>
      </c>
      <c r="M14" s="1">
        <v>241.86699999999999</v>
      </c>
      <c r="N14" s="1">
        <v>252.04827812499997</v>
      </c>
      <c r="O14" s="1">
        <v>228.76505399999999</v>
      </c>
      <c r="P14" s="1">
        <v>222.32325750000001</v>
      </c>
      <c r="Q14" s="1">
        <v>230.70891474999999</v>
      </c>
      <c r="R14" s="1">
        <v>212.88727204166668</v>
      </c>
      <c r="S14" s="1">
        <v>250.73231650000002</v>
      </c>
      <c r="T14" s="1">
        <v>280.52628350000003</v>
      </c>
      <c r="U14" s="1">
        <v>283.33152900000005</v>
      </c>
    </row>
    <row r="15" spans="2:22" ht="16" x14ac:dyDescent="0.2">
      <c r="B15" t="s">
        <v>44</v>
      </c>
      <c r="C15" s="1">
        <v>49.672058229754484</v>
      </c>
      <c r="D15" s="1">
        <v>49.203482882885254</v>
      </c>
      <c r="E15" s="1">
        <v>52.777023239092813</v>
      </c>
      <c r="F15" s="1">
        <v>52.404979420987978</v>
      </c>
      <c r="G15" s="1">
        <v>52.922466013646343</v>
      </c>
      <c r="H15" s="1">
        <v>57.677683674267804</v>
      </c>
      <c r="I15" s="1">
        <v>62.10984634402238</v>
      </c>
      <c r="J15" s="1">
        <v>57.847167275011856</v>
      </c>
      <c r="K15" s="1">
        <v>57.847167275011856</v>
      </c>
      <c r="L15" s="1">
        <v>53.715460297334168</v>
      </c>
      <c r="M15" s="1">
        <v>46.78652346278318</v>
      </c>
      <c r="N15" s="1">
        <v>41.032857972034122</v>
      </c>
      <c r="O15" s="24">
        <v>36.624734964442418</v>
      </c>
      <c r="P15" s="1">
        <v>36.14066117990663</v>
      </c>
      <c r="Q15" s="1">
        <v>36.045025886356939</v>
      </c>
      <c r="R15" s="1">
        <v>47.178434503485235</v>
      </c>
      <c r="S15" s="1">
        <v>47.573528735694495</v>
      </c>
      <c r="T15" s="1">
        <v>32.446738303264446</v>
      </c>
      <c r="U15" s="1">
        <v>32.0340068934957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1" x14ac:dyDescent="0.15">
      <c r="B17" s="5" t="s">
        <v>17</v>
      </c>
      <c r="C17" s="6">
        <f>C18+C19+C20+C21</f>
        <v>490.25563849369587</v>
      </c>
      <c r="D17" s="6">
        <f t="shared" ref="D17:U17" si="5">D18+D19+D20+D21</f>
        <v>532.73599999999999</v>
      </c>
      <c r="E17" s="6">
        <f t="shared" si="5"/>
        <v>603.92491000000007</v>
      </c>
      <c r="F17" s="6">
        <f t="shared" si="5"/>
        <v>702.75131999999996</v>
      </c>
      <c r="G17" s="6">
        <f t="shared" si="5"/>
        <v>853.53287</v>
      </c>
      <c r="H17" s="6">
        <f t="shared" si="5"/>
        <v>928.78114999999991</v>
      </c>
      <c r="I17" s="6">
        <f t="shared" si="5"/>
        <v>962.14567</v>
      </c>
      <c r="J17" s="6">
        <f t="shared" si="5"/>
        <v>936.8830200000001</v>
      </c>
      <c r="K17" s="6">
        <f t="shared" si="5"/>
        <v>1313.3854799999999</v>
      </c>
      <c r="L17" s="6">
        <f t="shared" si="5"/>
        <v>1281.5952000000002</v>
      </c>
      <c r="M17" s="6">
        <f t="shared" si="5"/>
        <v>1248.9368463800001</v>
      </c>
      <c r="N17" s="6">
        <f t="shared" si="5"/>
        <v>1141.6998256400002</v>
      </c>
      <c r="O17" s="6">
        <f t="shared" si="5"/>
        <v>1120.4854220399998</v>
      </c>
      <c r="P17" s="6">
        <f t="shared" si="5"/>
        <v>1117.05372801</v>
      </c>
      <c r="Q17" s="6">
        <f t="shared" si="5"/>
        <v>1133.2133735899999</v>
      </c>
      <c r="R17" s="6">
        <f t="shared" si="5"/>
        <v>1168.9226901299999</v>
      </c>
      <c r="S17" s="6">
        <f t="shared" si="5"/>
        <v>1228.5308166599998</v>
      </c>
      <c r="T17" s="6">
        <f t="shared" si="5"/>
        <v>1318.87533181</v>
      </c>
      <c r="U17" s="6">
        <f t="shared" si="5"/>
        <v>1404.4039872400001</v>
      </c>
    </row>
    <row r="18" spans="2:21" ht="16" x14ac:dyDescent="0.2">
      <c r="B18" t="s">
        <v>119</v>
      </c>
      <c r="C18" s="1">
        <v>401.43620808369587</v>
      </c>
      <c r="D18" s="1">
        <v>436.35399999999998</v>
      </c>
      <c r="E18" s="1">
        <v>499.50400000000002</v>
      </c>
      <c r="F18" s="1">
        <v>584.63589999999999</v>
      </c>
      <c r="G18" s="1">
        <v>726.38054</v>
      </c>
      <c r="H18" s="1">
        <v>795.39982999999995</v>
      </c>
      <c r="I18" s="1">
        <v>864.27576999999997</v>
      </c>
      <c r="J18" s="1">
        <v>856.81762000000003</v>
      </c>
      <c r="K18" s="1">
        <v>1233.32008</v>
      </c>
      <c r="L18" s="1">
        <v>1205.95434</v>
      </c>
      <c r="M18" s="1">
        <v>1184.2127654600001</v>
      </c>
      <c r="N18" s="1">
        <v>1083.9001564800001</v>
      </c>
      <c r="O18" s="24">
        <v>1099.7545052799999</v>
      </c>
      <c r="P18" s="24">
        <v>1108.26937527</v>
      </c>
      <c r="Q18" s="24">
        <v>1124.8451524899999</v>
      </c>
      <c r="R18" s="24">
        <v>1153.4419406499999</v>
      </c>
      <c r="S18" s="24">
        <v>1212.33089565</v>
      </c>
      <c r="T18" s="24">
        <v>1297.5313922400001</v>
      </c>
      <c r="U18" s="24">
        <v>1381.24177384</v>
      </c>
    </row>
    <row r="19" spans="2:21" ht="14" x14ac:dyDescent="0.2">
      <c r="B19" t="s">
        <v>62</v>
      </c>
      <c r="C19" s="1">
        <v>37.237519810000002</v>
      </c>
      <c r="D19" s="1">
        <v>40.307000000000002</v>
      </c>
      <c r="E19" s="1">
        <v>46.213999999999999</v>
      </c>
      <c r="F19" s="1">
        <v>55.189519999999995</v>
      </c>
      <c r="G19" s="1">
        <v>66.023660000000007</v>
      </c>
      <c r="H19" s="1">
        <v>70.43083</v>
      </c>
      <c r="I19" s="1">
        <v>38.55348</v>
      </c>
      <c r="J19" s="1">
        <v>24.631160000000001</v>
      </c>
      <c r="K19" s="1">
        <v>24.631160000000001</v>
      </c>
      <c r="L19" s="1">
        <v>22.328400000000002</v>
      </c>
      <c r="M19" s="1">
        <v>14.016007119999999</v>
      </c>
      <c r="N19" s="1">
        <v>9.0105309600000005</v>
      </c>
      <c r="O19" s="25">
        <v>7.2261512300000001</v>
      </c>
      <c r="P19" s="35">
        <v>7.5070127400000004</v>
      </c>
      <c r="Q19" s="35">
        <v>7.5573526299999996</v>
      </c>
      <c r="R19" s="35">
        <v>9.266788459999999</v>
      </c>
      <c r="S19" s="35">
        <v>10.703036579999999</v>
      </c>
      <c r="T19" s="10">
        <v>14.516993219999998</v>
      </c>
      <c r="U19" s="1">
        <v>16.486904300000006</v>
      </c>
    </row>
    <row r="20" spans="2:21" x14ac:dyDescent="0.15">
      <c r="B20" t="s">
        <v>18</v>
      </c>
      <c r="C20" s="1">
        <v>51.5819106</v>
      </c>
      <c r="D20" s="1">
        <v>56.075000000000003</v>
      </c>
      <c r="E20" s="1">
        <v>58.206910000000001</v>
      </c>
      <c r="F20" s="1">
        <v>62.925899999999999</v>
      </c>
      <c r="G20" s="1">
        <v>61.12867</v>
      </c>
      <c r="H20" s="1">
        <v>62.950489999999995</v>
      </c>
      <c r="I20" s="1">
        <v>59.316420000000001</v>
      </c>
      <c r="J20" s="1">
        <v>55.434240000000003</v>
      </c>
      <c r="K20" s="1">
        <v>55.434240000000003</v>
      </c>
      <c r="L20" s="1">
        <v>53.312460000000002</v>
      </c>
      <c r="M20" s="1">
        <v>50.708073800000001</v>
      </c>
      <c r="N20" s="1">
        <v>46.044218200000003</v>
      </c>
      <c r="O20" s="1">
        <v>11.70010553</v>
      </c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2.74492</v>
      </c>
      <c r="O21" s="32">
        <v>1.8046600000000002</v>
      </c>
      <c r="P21" s="32">
        <v>1.2773399999999999</v>
      </c>
      <c r="Q21" s="32">
        <v>0.81086846999999995</v>
      </c>
      <c r="R21" s="32">
        <v>6.2139610200000002</v>
      </c>
      <c r="S21" s="32">
        <v>5.4968844299999997</v>
      </c>
      <c r="T21" s="50">
        <v>6.8269463500000001</v>
      </c>
      <c r="U21" s="50">
        <v>6.6753090999999998</v>
      </c>
    </row>
    <row r="22" spans="2:21" x14ac:dyDescent="0.15">
      <c r="M22" s="1"/>
      <c r="N22" s="1"/>
      <c r="O22" s="1"/>
      <c r="S22" s="1"/>
      <c r="T22" s="1"/>
      <c r="U22" s="1"/>
    </row>
    <row r="23" spans="2:21" x14ac:dyDescent="0.15">
      <c r="B23" s="3" t="s">
        <v>19</v>
      </c>
      <c r="C23" s="4">
        <f>C24+C25+C26</f>
        <v>867.28104915035101</v>
      </c>
      <c r="D23" s="4">
        <f t="shared" ref="D23:K23" si="6">D24+D25+D26</f>
        <v>941.26100000000008</v>
      </c>
      <c r="E23" s="4">
        <f t="shared" si="6"/>
        <v>1030.0373</v>
      </c>
      <c r="F23" s="4">
        <f t="shared" si="6"/>
        <v>1129.4887400000002</v>
      </c>
      <c r="G23" s="4">
        <f t="shared" si="6"/>
        <v>1209.3167800000001</v>
      </c>
      <c r="H23" s="4">
        <f t="shared" si="6"/>
        <v>1269.69848</v>
      </c>
      <c r="I23" s="4">
        <f t="shared" si="6"/>
        <v>1163.7609699999998</v>
      </c>
      <c r="J23" s="4">
        <f t="shared" si="6"/>
        <v>969.19124000000011</v>
      </c>
      <c r="K23" s="4">
        <f t="shared" si="6"/>
        <v>1365.6062949285715</v>
      </c>
      <c r="L23" s="4">
        <f>L24+L25+L26</f>
        <v>1751.6538499999999</v>
      </c>
      <c r="M23" s="4">
        <f>M24+M25+M26</f>
        <v>1739.501660484108</v>
      </c>
      <c r="N23" s="4">
        <f>N24+N25+N26</f>
        <v>1740.2376978165391</v>
      </c>
      <c r="O23" s="4">
        <f t="shared" ref="O23:U23" si="7">O24+O25+O26+O27</f>
        <v>1845.9287170250377</v>
      </c>
      <c r="P23" s="4">
        <f t="shared" si="7"/>
        <v>1903.2657198225863</v>
      </c>
      <c r="Q23" s="4">
        <f t="shared" si="7"/>
        <v>1994.5676115463991</v>
      </c>
      <c r="R23" s="4">
        <f t="shared" si="7"/>
        <v>2035.8954647578876</v>
      </c>
      <c r="S23" s="4">
        <f t="shared" si="7"/>
        <v>2051.5030028192227</v>
      </c>
      <c r="T23" s="4">
        <f t="shared" si="7"/>
        <v>2181.8427057663635</v>
      </c>
      <c r="U23" s="4">
        <f t="shared" si="7"/>
        <v>2267.2627416694363</v>
      </c>
    </row>
    <row r="24" spans="2:21" ht="16" x14ac:dyDescent="0.2">
      <c r="B24" t="s">
        <v>20</v>
      </c>
      <c r="C24" s="1">
        <v>474.61811446447956</v>
      </c>
      <c r="D24" s="1">
        <v>523.87900000000002</v>
      </c>
      <c r="E24" s="1">
        <v>590.61599999999999</v>
      </c>
      <c r="F24" s="1">
        <v>670.10890000000006</v>
      </c>
      <c r="G24" s="1">
        <v>743.27617000000009</v>
      </c>
      <c r="H24" s="1">
        <v>784.33301000000006</v>
      </c>
      <c r="I24" s="1">
        <v>686.85709999999995</v>
      </c>
      <c r="J24" s="1">
        <v>492.78507000000002</v>
      </c>
      <c r="K24" s="1">
        <v>703.97867142857149</v>
      </c>
      <c r="L24" s="1">
        <v>1062.2774999999999</v>
      </c>
      <c r="M24" s="1">
        <v>1083.9864804580361</v>
      </c>
      <c r="N24" s="1">
        <v>1115.5136000602286</v>
      </c>
      <c r="O24" s="24">
        <v>1178.1840190313847</v>
      </c>
      <c r="P24" s="24">
        <v>1222.4410404286868</v>
      </c>
      <c r="Q24" s="24">
        <v>1293.9798793526099</v>
      </c>
      <c r="R24" s="24">
        <v>1336.5649352070911</v>
      </c>
      <c r="S24" s="24">
        <v>1349.5138027034945</v>
      </c>
      <c r="T24" s="24">
        <v>1463.3185058762626</v>
      </c>
      <c r="U24" s="24">
        <v>1471.9528096396421</v>
      </c>
    </row>
    <row r="25" spans="2:21" x14ac:dyDescent="0.15">
      <c r="B25" t="s">
        <v>24</v>
      </c>
      <c r="C25" s="1">
        <v>359.39193468587155</v>
      </c>
      <c r="D25" s="1">
        <v>380.85700000000003</v>
      </c>
      <c r="E25" s="1">
        <v>399.72194999999999</v>
      </c>
      <c r="F25" s="1">
        <v>415.98594000000003</v>
      </c>
      <c r="G25" s="1">
        <v>418.25121000000001</v>
      </c>
      <c r="H25" s="1">
        <v>432.64515</v>
      </c>
      <c r="I25" s="1">
        <v>419.07153</v>
      </c>
      <c r="J25" s="1">
        <v>411.60323000000005</v>
      </c>
      <c r="K25" s="1">
        <v>596.82468349999999</v>
      </c>
      <c r="L25" s="1">
        <v>621.85017999999991</v>
      </c>
      <c r="M25" s="1">
        <v>586.76695734042664</v>
      </c>
      <c r="N25" s="1">
        <v>547.48320349837388</v>
      </c>
      <c r="O25" s="1">
        <v>596.05368557068834</v>
      </c>
      <c r="P25" s="1">
        <v>605.07669945308226</v>
      </c>
      <c r="Q25" s="1">
        <v>616.95374681471026</v>
      </c>
      <c r="R25" s="1">
        <v>626.78150237653892</v>
      </c>
      <c r="S25" s="1">
        <v>629.61172887917121</v>
      </c>
      <c r="T25" s="1">
        <v>642.74119385465679</v>
      </c>
      <c r="U25" s="1">
        <v>718.74452718551822</v>
      </c>
    </row>
    <row r="26" spans="2:21" ht="14" x14ac:dyDescent="0.2">
      <c r="B26" t="s">
        <v>100</v>
      </c>
      <c r="C26" s="1">
        <v>33.271000000000001</v>
      </c>
      <c r="D26" s="1">
        <v>36.524999999999999</v>
      </c>
      <c r="E26" s="1">
        <v>39.699350000000003</v>
      </c>
      <c r="F26" s="1">
        <v>43.393900000000002</v>
      </c>
      <c r="G26" s="1">
        <v>47.789400000000001</v>
      </c>
      <c r="H26" s="1">
        <v>52.720320000000001</v>
      </c>
      <c r="I26" s="1">
        <v>57.832340000000002</v>
      </c>
      <c r="J26" s="1">
        <v>64.802940000000007</v>
      </c>
      <c r="K26" s="1">
        <v>64.802940000000007</v>
      </c>
      <c r="L26" s="1">
        <v>67.526169999999993</v>
      </c>
      <c r="M26" s="1">
        <v>68.748222685645374</v>
      </c>
      <c r="N26" s="1">
        <v>77.240894257936617</v>
      </c>
      <c r="O26" s="25">
        <v>71.691012422964874</v>
      </c>
      <c r="P26" s="25">
        <v>69.647979940817294</v>
      </c>
      <c r="Q26" s="25">
        <v>66.414297359079058</v>
      </c>
      <c r="R26" s="25">
        <v>61.161853564257434</v>
      </c>
      <c r="S26" s="25">
        <v>61.409035756557088</v>
      </c>
      <c r="T26" s="25">
        <v>63.760675775443609</v>
      </c>
      <c r="U26" s="25">
        <v>66.919755894276221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6.1</v>
      </c>
      <c r="Q27" s="35">
        <v>17.21968802</v>
      </c>
      <c r="R27" s="35">
        <v>11.38717361</v>
      </c>
      <c r="S27" s="10">
        <v>10.96843548</v>
      </c>
      <c r="T27" s="10">
        <v>12.022330259999999</v>
      </c>
      <c r="U27" s="10">
        <v>9.64564895</v>
      </c>
    </row>
    <row r="28" spans="2:21" x14ac:dyDescent="0.15">
      <c r="M28" s="1"/>
      <c r="N28" s="1"/>
      <c r="O28" s="1"/>
      <c r="S28" s="1"/>
      <c r="T28" s="1"/>
      <c r="U28" s="1"/>
    </row>
    <row r="29" spans="2:21" x14ac:dyDescent="0.15">
      <c r="B29" s="3" t="s">
        <v>101</v>
      </c>
      <c r="C29" s="4">
        <f t="shared" ref="C29:U29" si="8">SUM(C30:C38)</f>
        <v>1671.1217498830001</v>
      </c>
      <c r="D29" s="4">
        <f t="shared" si="8"/>
        <v>1778.3160352769999</v>
      </c>
      <c r="E29" s="4">
        <f t="shared" si="8"/>
        <v>1844.9929797749999</v>
      </c>
      <c r="F29" s="4">
        <f t="shared" si="8"/>
        <v>2063.7940238419997</v>
      </c>
      <c r="G29" s="4">
        <f t="shared" si="8"/>
        <v>2346.5803932449999</v>
      </c>
      <c r="H29" s="4">
        <f t="shared" si="8"/>
        <v>2523.0046582489999</v>
      </c>
      <c r="I29" s="4">
        <f t="shared" si="8"/>
        <v>2116.6962501440003</v>
      </c>
      <c r="J29" s="4">
        <f t="shared" si="8"/>
        <v>1557.6399196213426</v>
      </c>
      <c r="K29" s="4">
        <f t="shared" si="8"/>
        <v>1132.9985956268733</v>
      </c>
      <c r="L29" s="4">
        <f t="shared" si="8"/>
        <v>1536.202469515857</v>
      </c>
      <c r="M29" s="4">
        <f t="shared" si="8"/>
        <v>1401.1736712316924</v>
      </c>
      <c r="N29" s="4">
        <f t="shared" si="8"/>
        <v>1301.8616752691314</v>
      </c>
      <c r="O29" s="4">
        <f t="shared" si="8"/>
        <v>1269.23432303243</v>
      </c>
      <c r="P29" s="4">
        <f t="shared" si="8"/>
        <v>1311.9973413314062</v>
      </c>
      <c r="Q29" s="4">
        <f t="shared" si="8"/>
        <v>1424.2683264305242</v>
      </c>
      <c r="R29" s="4">
        <f t="shared" si="8"/>
        <v>1373.8081310101077</v>
      </c>
      <c r="S29" s="4">
        <f t="shared" si="8"/>
        <v>1345.1941010209109</v>
      </c>
      <c r="T29" s="4">
        <f t="shared" si="8"/>
        <v>1486.5475708796776</v>
      </c>
      <c r="U29" s="4">
        <f t="shared" si="8"/>
        <v>1561.683499104154</v>
      </c>
    </row>
    <row r="30" spans="2:21" x14ac:dyDescent="0.15">
      <c r="B30" t="s">
        <v>102</v>
      </c>
      <c r="C30" s="1">
        <v>1663.6818898830002</v>
      </c>
      <c r="D30" s="1">
        <v>1776.4320352769998</v>
      </c>
      <c r="E30" s="1">
        <v>1827.7319797749999</v>
      </c>
      <c r="F30" s="1">
        <v>2063.7940238419997</v>
      </c>
      <c r="G30" s="1">
        <v>2322.8998932449999</v>
      </c>
      <c r="H30" s="1">
        <v>2494.631258249</v>
      </c>
      <c r="I30" s="1">
        <v>2067.3603301440003</v>
      </c>
      <c r="J30" s="1">
        <v>1462.7107296213426</v>
      </c>
      <c r="K30" s="1">
        <v>332.65571172617319</v>
      </c>
      <c r="L30" s="1">
        <v>458.79622832136613</v>
      </c>
      <c r="M30" s="1">
        <v>331.1388752574087</v>
      </c>
      <c r="N30" s="1">
        <v>274.25263037590332</v>
      </c>
      <c r="O30" s="1">
        <v>76.712693635291686</v>
      </c>
      <c r="P30" s="1">
        <v>65.790683302118936</v>
      </c>
      <c r="Q30" s="1">
        <v>68.015458133439893</v>
      </c>
      <c r="R30" s="1">
        <v>64.607972544087175</v>
      </c>
      <c r="S30" s="1">
        <v>57.929264716932195</v>
      </c>
      <c r="T30" s="1">
        <v>64.431161045851525</v>
      </c>
      <c r="U30" s="1">
        <v>66.61526819215895</v>
      </c>
    </row>
    <row r="31" spans="2:21" x14ac:dyDescent="0.15">
      <c r="B31" t="s">
        <v>23</v>
      </c>
      <c r="C31" s="1">
        <v>7.4398599999999995</v>
      </c>
      <c r="D31" s="1">
        <v>1.8839999999999999</v>
      </c>
      <c r="E31" s="1">
        <v>17.260999999999999</v>
      </c>
      <c r="F31" s="1">
        <v>0</v>
      </c>
      <c r="G31" s="1">
        <v>0</v>
      </c>
      <c r="H31" s="1">
        <v>0</v>
      </c>
      <c r="I31" s="1">
        <v>20.887220000000003</v>
      </c>
      <c r="J31" s="1">
        <v>23.81466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23.680499999999999</v>
      </c>
      <c r="H32" s="1">
        <v>28.3734</v>
      </c>
      <c r="I32" s="1">
        <v>28.448700000000002</v>
      </c>
      <c r="J32" s="1">
        <v>28.630500000000001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42.484029999999997</v>
      </c>
      <c r="M33" s="1"/>
      <c r="N33" s="1"/>
      <c r="O33" s="1"/>
    </row>
    <row r="34" spans="1:21" x14ac:dyDescent="0.15">
      <c r="B34" t="s">
        <v>123</v>
      </c>
      <c r="K34" s="1">
        <v>724.02236858725837</v>
      </c>
      <c r="L34" s="1">
        <v>958.16885248414792</v>
      </c>
      <c r="M34" s="1">
        <v>958.48213164151548</v>
      </c>
      <c r="N34" s="1">
        <v>938.81610046205606</v>
      </c>
      <c r="O34" s="1">
        <v>985.15546059759072</v>
      </c>
      <c r="P34" s="1">
        <v>1081.814046582434</v>
      </c>
      <c r="Q34" s="1">
        <v>1164.3212098145709</v>
      </c>
      <c r="R34" s="1">
        <v>1117.6841682739623</v>
      </c>
      <c r="S34" s="1">
        <v>1130.9099795184375</v>
      </c>
      <c r="T34" s="1">
        <v>1248.2357431545906</v>
      </c>
      <c r="U34" s="1">
        <v>1291.6496378596944</v>
      </c>
    </row>
    <row r="35" spans="1:21" x14ac:dyDescent="0.15">
      <c r="B35" t="s">
        <v>124</v>
      </c>
      <c r="K35" s="1">
        <v>76.320515313441661</v>
      </c>
      <c r="L35" s="1">
        <v>119.23738871034305</v>
      </c>
      <c r="M35" s="1">
        <v>111.5526643327682</v>
      </c>
      <c r="N35" s="1">
        <v>88.792944431172046</v>
      </c>
      <c r="O35" s="1">
        <v>207.36616879954761</v>
      </c>
      <c r="P35" s="1">
        <v>164.39261144685335</v>
      </c>
      <c r="Q35" s="12">
        <v>191.93165848251328</v>
      </c>
      <c r="R35" s="1">
        <v>191.5159901920581</v>
      </c>
      <c r="S35" s="1">
        <v>156.35485678554127</v>
      </c>
      <c r="T35" s="1">
        <v>173.88066667923556</v>
      </c>
      <c r="U35" s="1">
        <v>203.41859305230065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9">C9+C23+C29</f>
        <v>3388.6875600831645</v>
      </c>
      <c r="D40" s="8">
        <f t="shared" si="9"/>
        <v>3696.6407944441671</v>
      </c>
      <c r="E40" s="8">
        <f t="shared" si="9"/>
        <v>4051.6330077247694</v>
      </c>
      <c r="F40" s="8">
        <f t="shared" si="9"/>
        <v>4662.6836916032516</v>
      </c>
      <c r="G40" s="8">
        <f t="shared" si="9"/>
        <v>5374.6341479992689</v>
      </c>
      <c r="H40" s="8">
        <f t="shared" si="9"/>
        <v>5699.7017485534834</v>
      </c>
      <c r="I40" s="8">
        <f t="shared" si="9"/>
        <v>5029.3842353783848</v>
      </c>
      <c r="J40" s="8">
        <f t="shared" si="9"/>
        <v>4131.0772752373978</v>
      </c>
      <c r="K40" s="8">
        <f t="shared" si="9"/>
        <v>4479.3534661714993</v>
      </c>
      <c r="L40" s="8">
        <f t="shared" si="9"/>
        <v>5202.2285686658597</v>
      </c>
      <c r="M40" s="8">
        <f t="shared" si="9"/>
        <v>4910.464290972026</v>
      </c>
      <c r="N40" s="8">
        <f t="shared" si="9"/>
        <v>4717.0021604295162</v>
      </c>
      <c r="O40" s="8">
        <f t="shared" si="9"/>
        <v>4741.837420345335</v>
      </c>
      <c r="P40" s="8">
        <f t="shared" si="9"/>
        <v>4845.7339611295356</v>
      </c>
      <c r="Q40" s="8">
        <f t="shared" si="9"/>
        <v>5074.4967161213026</v>
      </c>
      <c r="R40" s="8">
        <f t="shared" si="9"/>
        <v>5094.3089705248558</v>
      </c>
      <c r="S40" s="8">
        <f t="shared" si="9"/>
        <v>5174.6952169456836</v>
      </c>
      <c r="T40" s="8">
        <f t="shared" si="9"/>
        <v>5561.3333355563318</v>
      </c>
      <c r="U40" s="8">
        <f t="shared" si="9"/>
        <v>5825.5933010293547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13.087466666666666</v>
      </c>
      <c r="M41" s="1">
        <v>72.529440000000008</v>
      </c>
      <c r="N41" s="1">
        <v>59.116416118883535</v>
      </c>
      <c r="O41" s="1">
        <v>63.306087384245515</v>
      </c>
      <c r="P41" s="1">
        <v>30.676643082120357</v>
      </c>
      <c r="Q41" s="1">
        <v>204.56184760958638</v>
      </c>
      <c r="R41" s="1">
        <v>210.24619202724301</v>
      </c>
      <c r="S41" s="1">
        <v>176.33285747746933</v>
      </c>
      <c r="T41" s="1">
        <v>154.474848384155</v>
      </c>
      <c r="U41" s="1">
        <v>77.429031346677135</v>
      </c>
    </row>
    <row r="42" spans="1:21" x14ac:dyDescent="0.15">
      <c r="A42" s="7"/>
      <c r="B42" s="41" t="s">
        <v>147</v>
      </c>
      <c r="C42" s="8">
        <f>C40+C41</f>
        <v>3388.6875600831645</v>
      </c>
      <c r="D42" s="8">
        <f t="shared" ref="D42:T42" si="10">D40+D41</f>
        <v>3696.6407944441671</v>
      </c>
      <c r="E42" s="8">
        <f t="shared" si="10"/>
        <v>4051.6330077247694</v>
      </c>
      <c r="F42" s="8">
        <f t="shared" si="10"/>
        <v>4662.6836916032516</v>
      </c>
      <c r="G42" s="8">
        <f t="shared" si="10"/>
        <v>5374.6341479992689</v>
      </c>
      <c r="H42" s="8">
        <f t="shared" si="10"/>
        <v>5699.7017485534834</v>
      </c>
      <c r="I42" s="8">
        <f t="shared" si="10"/>
        <v>5029.3842353783848</v>
      </c>
      <c r="J42" s="8">
        <f t="shared" si="10"/>
        <v>4131.0772752373978</v>
      </c>
      <c r="K42" s="8">
        <f t="shared" si="10"/>
        <v>4479.3534661714993</v>
      </c>
      <c r="L42" s="8">
        <f t="shared" si="10"/>
        <v>5215.3160353325266</v>
      </c>
      <c r="M42" s="8">
        <f t="shared" si="10"/>
        <v>4982.9937309720262</v>
      </c>
      <c r="N42" s="8">
        <f t="shared" si="10"/>
        <v>4776.1185765483997</v>
      </c>
      <c r="O42" s="8">
        <f t="shared" si="10"/>
        <v>4805.1435077295801</v>
      </c>
      <c r="P42" s="8">
        <f t="shared" si="10"/>
        <v>4876.4106042116564</v>
      </c>
      <c r="Q42" s="8">
        <f t="shared" si="10"/>
        <v>5279.0585637308886</v>
      </c>
      <c r="R42" s="8">
        <f t="shared" si="10"/>
        <v>5304.5551625520984</v>
      </c>
      <c r="S42" s="8">
        <f t="shared" si="10"/>
        <v>5351.0280744231532</v>
      </c>
      <c r="T42" s="8">
        <f t="shared" si="10"/>
        <v>5715.8081839404867</v>
      </c>
      <c r="U42" s="8">
        <f t="shared" ref="U42" si="11">U40+U41</f>
        <v>5903.022332376032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3388.6875600831645</v>
      </c>
      <c r="D44" s="8">
        <f t="shared" ref="D44:T44" si="12">D40</f>
        <v>3696.6407944441671</v>
      </c>
      <c r="E44" s="8">
        <f t="shared" si="12"/>
        <v>4051.6330077247694</v>
      </c>
      <c r="F44" s="8">
        <f t="shared" si="12"/>
        <v>4662.6836916032516</v>
      </c>
      <c r="G44" s="8">
        <f t="shared" si="12"/>
        <v>5374.6341479992689</v>
      </c>
      <c r="H44" s="8">
        <f t="shared" si="12"/>
        <v>5699.7017485534834</v>
      </c>
      <c r="I44" s="8">
        <f t="shared" si="12"/>
        <v>5029.3842353783848</v>
      </c>
      <c r="J44" s="8">
        <f t="shared" si="12"/>
        <v>4131.0772752373978</v>
      </c>
      <c r="K44" s="8">
        <f t="shared" si="12"/>
        <v>4479.3534661714993</v>
      </c>
      <c r="L44" s="8">
        <f t="shared" si="12"/>
        <v>5202.2285686658597</v>
      </c>
      <c r="M44" s="8">
        <f t="shared" si="12"/>
        <v>4910.464290972026</v>
      </c>
      <c r="N44" s="8">
        <f t="shared" si="12"/>
        <v>4717.0021604295162</v>
      </c>
      <c r="O44" s="8">
        <f t="shared" si="12"/>
        <v>4741.837420345335</v>
      </c>
      <c r="P44" s="8">
        <f t="shared" si="12"/>
        <v>4845.7339611295356</v>
      </c>
      <c r="Q44" s="8">
        <f t="shared" si="12"/>
        <v>5074.4967161213026</v>
      </c>
      <c r="R44" s="8">
        <f t="shared" si="12"/>
        <v>5094.3089705248558</v>
      </c>
      <c r="S44" s="8">
        <f t="shared" si="12"/>
        <v>5174.6952169456836</v>
      </c>
      <c r="T44" s="8">
        <f t="shared" si="12"/>
        <v>5561.3333355563318</v>
      </c>
      <c r="U44" s="8">
        <f t="shared" ref="U44" si="13">U40</f>
        <v>5825.5933010293547</v>
      </c>
    </row>
    <row r="45" spans="1:21" x14ac:dyDescent="0.15">
      <c r="B45" t="s">
        <v>97</v>
      </c>
      <c r="C45" s="1">
        <v>129.93099507748957</v>
      </c>
      <c r="D45" s="1">
        <v>211.38286761281293</v>
      </c>
      <c r="E45" s="1">
        <v>228.88086364645781</v>
      </c>
      <c r="F45" s="1">
        <v>309.62537881290069</v>
      </c>
      <c r="G45" s="1">
        <v>432.96638824011126</v>
      </c>
      <c r="H45" s="1">
        <v>364.17981581679908</v>
      </c>
      <c r="I45" s="1">
        <v>-263.36427212794968</v>
      </c>
      <c r="J45" s="1">
        <v>-1100.5202627438182</v>
      </c>
      <c r="K45" s="1">
        <v>-1031.7668026568881</v>
      </c>
      <c r="L45" s="1">
        <v>170.1254603402125</v>
      </c>
      <c r="M45" s="1">
        <v>126.43506612741702</v>
      </c>
      <c r="N45" s="1">
        <v>66.13318110212181</v>
      </c>
      <c r="O45" s="1">
        <v>49.044680520555104</v>
      </c>
      <c r="P45" s="1">
        <v>235.76710115716403</v>
      </c>
      <c r="Q45" s="1">
        <v>237.79827947911429</v>
      </c>
      <c r="R45" s="1">
        <v>267.740893479889</v>
      </c>
      <c r="S45" s="1">
        <v>130.62524108132141</v>
      </c>
      <c r="T45" s="1">
        <v>329.36623761778833</v>
      </c>
      <c r="U45" s="1">
        <v>281.3257480331784</v>
      </c>
    </row>
    <row r="46" spans="1:21" x14ac:dyDescent="0.15">
      <c r="B46" t="s">
        <v>98</v>
      </c>
      <c r="C46" s="1">
        <v>54.650210000000001</v>
      </c>
      <c r="D46" s="1">
        <v>154.21817999999999</v>
      </c>
      <c r="E46" s="1">
        <v>129.93099507748957</v>
      </c>
      <c r="F46" s="1">
        <v>211.38286761281293</v>
      </c>
      <c r="G46" s="1">
        <v>228.88086364645781</v>
      </c>
      <c r="H46" s="1">
        <v>309.62537881290069</v>
      </c>
      <c r="I46" s="1">
        <v>432.96638824011126</v>
      </c>
      <c r="J46" s="1">
        <v>364.17981581679908</v>
      </c>
      <c r="K46" s="1">
        <v>364.39446318245984</v>
      </c>
      <c r="L46" s="1">
        <v>0</v>
      </c>
      <c r="M46" s="1">
        <v>-52.931760741711145</v>
      </c>
      <c r="N46" s="1">
        <v>45.849076350880146</v>
      </c>
      <c r="O46" s="1">
        <v>2.1520702860426835</v>
      </c>
      <c r="P46" s="1">
        <v>-58.147393917576558</v>
      </c>
      <c r="Q46" s="1">
        <v>-2.1160761936519452</v>
      </c>
      <c r="R46" s="1">
        <v>184.61357889532928</v>
      </c>
      <c r="S46" s="1">
        <v>186.64253489905985</v>
      </c>
      <c r="T46" s="1">
        <v>216.57710316283737</v>
      </c>
      <c r="U46" s="1">
        <v>79.455920029237859</v>
      </c>
    </row>
    <row r="47" spans="1:21" x14ac:dyDescent="0.15">
      <c r="B47" s="3" t="s">
        <v>15</v>
      </c>
      <c r="C47" s="4">
        <f>C40-C45+C46</f>
        <v>3313.4067750056747</v>
      </c>
      <c r="D47" s="4">
        <f>D40-D45+D46</f>
        <v>3639.4761068313542</v>
      </c>
      <c r="E47" s="4">
        <f>E40-E45+E46</f>
        <v>3952.6831391558012</v>
      </c>
      <c r="F47" s="4">
        <f t="shared" ref="F47:K47" si="14">F40-F45+F46</f>
        <v>4564.4411804031643</v>
      </c>
      <c r="G47" s="4">
        <f t="shared" si="14"/>
        <v>5170.5486234056161</v>
      </c>
      <c r="H47" s="4">
        <f t="shared" si="14"/>
        <v>5645.1473115495846</v>
      </c>
      <c r="I47" s="4">
        <f t="shared" si="14"/>
        <v>5725.7148957464451</v>
      </c>
      <c r="J47" s="4">
        <f t="shared" si="14"/>
        <v>5595.7773537980156</v>
      </c>
      <c r="K47" s="4">
        <f t="shared" si="14"/>
        <v>5875.5147320108472</v>
      </c>
      <c r="L47" s="4">
        <f t="shared" ref="L47:S47" si="15">L40-L45+L46</f>
        <v>5032.1031083256476</v>
      </c>
      <c r="M47" s="4">
        <f t="shared" si="15"/>
        <v>4731.0974641028979</v>
      </c>
      <c r="N47" s="18">
        <f t="shared" si="15"/>
        <v>4696.7180556782741</v>
      </c>
      <c r="O47" s="18">
        <f t="shared" si="15"/>
        <v>4694.9448101108228</v>
      </c>
      <c r="P47" s="18">
        <f t="shared" si="15"/>
        <v>4551.8194660547952</v>
      </c>
      <c r="Q47" s="18">
        <f t="shared" si="15"/>
        <v>4834.5823604485367</v>
      </c>
      <c r="R47" s="18">
        <f t="shared" si="15"/>
        <v>5011.181655940296</v>
      </c>
      <c r="S47" s="18">
        <f t="shared" si="15"/>
        <v>5230.712510763422</v>
      </c>
      <c r="T47" s="18">
        <f t="shared" ref="T47:U47" si="16">T40-T45+T46</f>
        <v>5448.5442011013811</v>
      </c>
      <c r="U47" s="18">
        <f t="shared" si="16"/>
        <v>5623.723473025414</v>
      </c>
    </row>
    <row r="48" spans="1:21" x14ac:dyDescent="0.15">
      <c r="M48" s="1"/>
      <c r="N48" s="1"/>
      <c r="O48" s="1"/>
    </row>
    <row r="49" spans="1:21" x14ac:dyDescent="0.15">
      <c r="A49" s="3"/>
      <c r="B49" s="3" t="s">
        <v>118</v>
      </c>
      <c r="C49" s="4">
        <f>C50+C51+C52</f>
        <v>8.2527101169998485</v>
      </c>
      <c r="D49" s="4">
        <f t="shared" ref="D49:K49" si="17">D50+D51+D52</f>
        <v>8.8119647230000737</v>
      </c>
      <c r="E49" s="4">
        <f t="shared" si="17"/>
        <v>21.864830225000105</v>
      </c>
      <c r="F49" s="4">
        <f t="shared" si="17"/>
        <v>24.688796158000514</v>
      </c>
      <c r="G49" s="4">
        <f t="shared" si="17"/>
        <v>29.549776755000021</v>
      </c>
      <c r="H49" s="4">
        <f t="shared" si="17"/>
        <v>33.501101751000078</v>
      </c>
      <c r="I49" s="4">
        <f t="shared" si="17"/>
        <v>27.763159855999675</v>
      </c>
      <c r="J49" s="4">
        <f t="shared" si="17"/>
        <v>19.666980378657399</v>
      </c>
      <c r="K49" s="4">
        <f t="shared" si="17"/>
        <v>6.8525900000000206</v>
      </c>
      <c r="L49" s="4">
        <f t="shared" ref="L49:S49" si="18">L50+L51+L52</f>
        <v>10.879059999999981</v>
      </c>
      <c r="M49" s="4">
        <f t="shared" si="18"/>
        <v>10.233890216000002</v>
      </c>
      <c r="N49" s="4">
        <f t="shared" si="18"/>
        <v>9.8142960420000005</v>
      </c>
      <c r="O49" s="4">
        <f t="shared" si="18"/>
        <v>11.144374510000002</v>
      </c>
      <c r="P49" s="4">
        <f t="shared" si="18"/>
        <v>12.027976725999999</v>
      </c>
      <c r="Q49" s="4">
        <f t="shared" si="18"/>
        <v>12.434714254000003</v>
      </c>
      <c r="R49" s="4">
        <f t="shared" si="18"/>
        <v>11.811751316000001</v>
      </c>
      <c r="S49" s="4">
        <f t="shared" si="18"/>
        <v>11.441246154</v>
      </c>
      <c r="T49" s="4">
        <f t="shared" ref="T49:U49" si="19">T50+T51+T52</f>
        <v>12.757299189999999</v>
      </c>
      <c r="U49" s="4">
        <f t="shared" si="19"/>
        <v>13.189750010000001</v>
      </c>
    </row>
    <row r="50" spans="1:21" x14ac:dyDescent="0.15">
      <c r="B50" t="s">
        <v>43</v>
      </c>
      <c r="C50" s="1">
        <v>1.1011699984919687E-4</v>
      </c>
      <c r="D50" s="1">
        <v>8.8119647230000737</v>
      </c>
      <c r="E50" s="1">
        <v>21.864830225000105</v>
      </c>
      <c r="F50" s="1">
        <v>24.688796158000514</v>
      </c>
      <c r="G50" s="1">
        <v>27.788436755000021</v>
      </c>
      <c r="H50" s="1">
        <v>33.501101751000078</v>
      </c>
      <c r="I50" s="1">
        <v>27.763159855999675</v>
      </c>
      <c r="J50" s="1">
        <v>19.666980378657399</v>
      </c>
      <c r="K50" s="1">
        <v>6.8525900000000206</v>
      </c>
      <c r="L50" s="1">
        <v>10.879059999999981</v>
      </c>
      <c r="M50" s="1">
        <v>10.233890216000002</v>
      </c>
      <c r="N50" s="1">
        <v>9.8142960420000005</v>
      </c>
      <c r="O50" s="1">
        <v>11.144374510000002</v>
      </c>
      <c r="P50" s="1">
        <v>12.027976725999999</v>
      </c>
      <c r="Q50" s="1">
        <v>12.434714254000003</v>
      </c>
      <c r="R50" s="1">
        <v>11.811751316000001</v>
      </c>
      <c r="S50" s="1">
        <v>11.441246154</v>
      </c>
      <c r="T50" s="1">
        <v>12.757299189999999</v>
      </c>
      <c r="U50" s="1">
        <v>13.189750010000001</v>
      </c>
    </row>
    <row r="51" spans="1:21" x14ac:dyDescent="0.15">
      <c r="B51" t="s">
        <v>57</v>
      </c>
      <c r="K51" s="1"/>
      <c r="M51" s="1"/>
      <c r="N51" s="1"/>
      <c r="O51" s="1"/>
    </row>
    <row r="52" spans="1:21" x14ac:dyDescent="0.15">
      <c r="B52" t="s">
        <v>120</v>
      </c>
      <c r="C52" s="11">
        <v>8.2525999999999993</v>
      </c>
      <c r="D52" s="11"/>
      <c r="E52" s="11"/>
      <c r="F52" s="11"/>
      <c r="G52" s="11">
        <v>1.7613399999999999</v>
      </c>
      <c r="H52" s="11"/>
      <c r="I52" s="11"/>
      <c r="J52" s="11"/>
      <c r="M52" s="1">
        <v>0</v>
      </c>
      <c r="N52" s="1">
        <v>0</v>
      </c>
      <c r="O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398.459</v>
      </c>
      <c r="D56" s="1">
        <v>435.15800000000002</v>
      </c>
      <c r="E56" s="1">
        <v>499.40492</v>
      </c>
      <c r="F56" s="1">
        <v>583.65828999999997</v>
      </c>
      <c r="G56" s="1">
        <v>724.88448000000005</v>
      </c>
      <c r="H56" s="1">
        <v>794.06035999999995</v>
      </c>
      <c r="I56" s="1">
        <v>853.84114</v>
      </c>
      <c r="J56" s="1">
        <v>846.18586000000005</v>
      </c>
      <c r="K56" s="1">
        <v>1222.68833</v>
      </c>
      <c r="L56" s="1">
        <v>1194.2221299999999</v>
      </c>
      <c r="M56" s="1">
        <v>1171.5003712600001</v>
      </c>
      <c r="N56" s="1">
        <v>1078.1717936699999</v>
      </c>
      <c r="O56" s="1">
        <v>1091.41339799</v>
      </c>
      <c r="P56" s="1">
        <v>1052.43682455</v>
      </c>
      <c r="Q56" s="1">
        <v>1069.4814923500001</v>
      </c>
      <c r="R56" s="1">
        <v>1145.36161148</v>
      </c>
      <c r="S56" s="1">
        <v>1203.81455168</v>
      </c>
      <c r="T56" s="1">
        <v>1288.8858116399999</v>
      </c>
      <c r="U56" s="1">
        <v>1372.4655026299999</v>
      </c>
    </row>
    <row r="57" spans="1:21" x14ac:dyDescent="0.15">
      <c r="B57" t="s">
        <v>50</v>
      </c>
      <c r="C57" s="1">
        <v>33.491999999999997</v>
      </c>
      <c r="D57" s="1">
        <v>39.659999999999997</v>
      </c>
      <c r="E57" s="1">
        <v>43.673000000000002</v>
      </c>
      <c r="F57" s="1">
        <v>60.563000000000002</v>
      </c>
      <c r="G57" s="1">
        <v>56.856000000000002</v>
      </c>
      <c r="H57" s="1">
        <v>72.629000000000005</v>
      </c>
      <c r="I57" s="1">
        <v>81.561000000000007</v>
      </c>
      <c r="J57" s="1">
        <v>83.757999999999996</v>
      </c>
      <c r="K57" s="1">
        <v>83.757999999999996</v>
      </c>
      <c r="L57" s="1">
        <v>80.010999999999996</v>
      </c>
      <c r="M57" s="1">
        <v>66.117999999999995</v>
      </c>
      <c r="N57" s="1">
        <v>64.055000000000007</v>
      </c>
      <c r="O57" s="1">
        <v>65.326999999999998</v>
      </c>
      <c r="P57" s="1">
        <v>70.320999999999998</v>
      </c>
      <c r="Q57" s="1">
        <v>68.567999999999998</v>
      </c>
      <c r="R57" s="1">
        <v>64.105999999999995</v>
      </c>
      <c r="S57" s="1">
        <v>70.704999999999998</v>
      </c>
      <c r="T57" s="1">
        <v>66.364000000000004</v>
      </c>
      <c r="U57" s="1">
        <v>70.552000000000007</v>
      </c>
    </row>
    <row r="58" spans="1:21" x14ac:dyDescent="0.15">
      <c r="B58" t="s">
        <v>51</v>
      </c>
      <c r="C58" s="1">
        <v>182.411</v>
      </c>
      <c r="D58" s="1">
        <v>250.42</v>
      </c>
      <c r="E58" s="1">
        <v>387.92</v>
      </c>
      <c r="F58" s="1">
        <v>558.08000000000004</v>
      </c>
      <c r="G58" s="1">
        <v>729.51900000000001</v>
      </c>
      <c r="H58" s="1">
        <v>711.60400000000004</v>
      </c>
      <c r="I58" s="1">
        <v>465.16700000000003</v>
      </c>
      <c r="J58" s="1">
        <v>353.27599999999995</v>
      </c>
      <c r="K58" s="1">
        <v>353.27599999999995</v>
      </c>
      <c r="L58" s="1">
        <v>312.71100000000001</v>
      </c>
      <c r="M58" s="1">
        <v>241.86699999999999</v>
      </c>
      <c r="N58" s="1">
        <v>258.67899999999997</v>
      </c>
      <c r="O58" s="1">
        <v>239.803</v>
      </c>
      <c r="P58" s="1">
        <v>234.834</v>
      </c>
      <c r="Q58" s="1">
        <v>242.93899999999999</v>
      </c>
      <c r="R58" s="1">
        <v>236.81200000000001</v>
      </c>
      <c r="S58" s="1">
        <f>198.617+89.642</f>
        <v>288.25900000000001</v>
      </c>
      <c r="T58" s="1">
        <f>227.934+98.39</f>
        <v>326.32400000000001</v>
      </c>
      <c r="U58" s="1">
        <v>332.27699999999999</v>
      </c>
    </row>
    <row r="59" spans="1:21" x14ac:dyDescent="0.15">
      <c r="B59" t="s">
        <v>61</v>
      </c>
      <c r="C59" s="1">
        <v>51.5819106</v>
      </c>
      <c r="D59" s="1">
        <v>56.075000000000003</v>
      </c>
      <c r="E59" s="1">
        <v>58.206910000000001</v>
      </c>
      <c r="F59" s="1">
        <v>62.925899999999999</v>
      </c>
      <c r="G59" s="1">
        <v>118.13502</v>
      </c>
      <c r="H59" s="1">
        <v>121.81952</v>
      </c>
      <c r="I59" s="1">
        <v>114.72987000000001</v>
      </c>
      <c r="J59" s="1">
        <v>107.009</v>
      </c>
      <c r="K59" s="1">
        <v>107.009</v>
      </c>
      <c r="L59" s="1">
        <v>103.12257925999999</v>
      </c>
      <c r="M59" s="1">
        <v>97.975485879999994</v>
      </c>
      <c r="N59" s="1">
        <v>103.79763748000001</v>
      </c>
      <c r="O59" s="1">
        <v>31.110114859999999</v>
      </c>
    </row>
    <row r="60" spans="1:21" x14ac:dyDescent="0.15">
      <c r="B60" t="s">
        <v>45</v>
      </c>
      <c r="C60" s="1">
        <v>46.527999999999999</v>
      </c>
      <c r="D60" s="1">
        <v>37.125999999999998</v>
      </c>
      <c r="E60" s="1">
        <v>47.915999999999997</v>
      </c>
      <c r="F60" s="1">
        <v>54.34</v>
      </c>
      <c r="G60" s="1">
        <v>49.991</v>
      </c>
      <c r="H60" s="1">
        <v>54.639000000000003</v>
      </c>
      <c r="I60" s="1">
        <v>53.567</v>
      </c>
      <c r="J60" s="1">
        <v>51.951000000000001</v>
      </c>
      <c r="K60" s="1">
        <v>51.951000000000001</v>
      </c>
      <c r="L60" s="1">
        <v>49.679000000000002</v>
      </c>
      <c r="M60" s="1">
        <v>45.128</v>
      </c>
      <c r="N60" s="1">
        <v>39.551000000000002</v>
      </c>
      <c r="O60" s="1">
        <v>37.853999999999999</v>
      </c>
      <c r="P60" s="1">
        <v>37.155000000000001</v>
      </c>
      <c r="Q60" s="1">
        <v>37.869</v>
      </c>
      <c r="R60" s="1">
        <v>39.305999999999997</v>
      </c>
      <c r="S60" s="1">
        <v>42.722999999999999</v>
      </c>
      <c r="T60" s="1">
        <v>41.853999999999999</v>
      </c>
      <c r="U60" s="1">
        <v>43.668999999999997</v>
      </c>
    </row>
    <row r="61" spans="1:21" x14ac:dyDescent="0.15">
      <c r="B61" s="16" t="s">
        <v>63</v>
      </c>
      <c r="C61" s="1">
        <f t="shared" ref="C61:K61" si="20">C19</f>
        <v>37.237519810000002</v>
      </c>
      <c r="D61" s="1">
        <f t="shared" si="20"/>
        <v>40.307000000000002</v>
      </c>
      <c r="E61" s="1">
        <f t="shared" si="20"/>
        <v>46.213999999999999</v>
      </c>
      <c r="F61" s="1">
        <f t="shared" si="20"/>
        <v>55.189519999999995</v>
      </c>
      <c r="G61" s="1">
        <f t="shared" si="20"/>
        <v>66.023660000000007</v>
      </c>
      <c r="H61" s="1">
        <f t="shared" si="20"/>
        <v>70.43083</v>
      </c>
      <c r="I61" s="1">
        <f t="shared" si="20"/>
        <v>38.55348</v>
      </c>
      <c r="J61" s="1">
        <f t="shared" si="20"/>
        <v>24.631160000000001</v>
      </c>
      <c r="K61" s="1">
        <f t="shared" si="20"/>
        <v>24.631160000000001</v>
      </c>
      <c r="L61" s="1">
        <v>22.328400000000002</v>
      </c>
      <c r="M61" s="1">
        <v>14.016007119999999</v>
      </c>
      <c r="N61" s="1">
        <v>9.0105309600000005</v>
      </c>
      <c r="O61" s="1">
        <v>7.2261512300000001</v>
      </c>
      <c r="P61" s="1">
        <v>7.5070127400000004</v>
      </c>
      <c r="Q61" s="1">
        <v>7.5573526299999996</v>
      </c>
      <c r="R61" s="1">
        <v>9.266788459999999</v>
      </c>
      <c r="S61" s="1">
        <v>10.703036579999999</v>
      </c>
      <c r="T61" s="1">
        <v>14.516993219999998</v>
      </c>
      <c r="U61" s="1">
        <v>16.486904300000006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75.917891749999995</v>
      </c>
      <c r="P62" s="1">
        <v>70.043000000000006</v>
      </c>
      <c r="Q62" s="1">
        <v>71.268259920000006</v>
      </c>
      <c r="R62" s="1">
        <v>73.988614799999993</v>
      </c>
      <c r="S62" s="1">
        <v>73.409865749999994</v>
      </c>
      <c r="T62" s="1">
        <v>75.284175340000004</v>
      </c>
      <c r="U62" s="1">
        <v>16.81722692</v>
      </c>
    </row>
    <row r="63" spans="1:21" x14ac:dyDescent="0.15">
      <c r="B63" t="s">
        <v>134</v>
      </c>
      <c r="C63" s="1">
        <v>82.479690000000005</v>
      </c>
      <c r="D63" s="1">
        <v>85.521890000000013</v>
      </c>
      <c r="E63" s="1">
        <v>106.90618999999998</v>
      </c>
      <c r="F63" s="1">
        <v>87.651489999999995</v>
      </c>
      <c r="G63" s="1">
        <v>103.31742999999999</v>
      </c>
      <c r="H63" s="1">
        <v>124.21189000000001</v>
      </c>
      <c r="I63" s="1">
        <v>141.77941000000001</v>
      </c>
      <c r="J63" s="1">
        <v>139.87153000000001</v>
      </c>
      <c r="K63" s="1">
        <v>139.87153000000001</v>
      </c>
      <c r="L63" s="1">
        <v>134.38776999999999</v>
      </c>
      <c r="M63" s="1">
        <v>109.03602000000001</v>
      </c>
      <c r="N63" s="1">
        <v>146.90225000000001</v>
      </c>
      <c r="O63" s="1">
        <v>165.15607</v>
      </c>
      <c r="P63" s="1">
        <v>143.72238000000002</v>
      </c>
      <c r="Q63" s="1">
        <v>146.03811000000002</v>
      </c>
      <c r="R63" s="1">
        <v>149.68292</v>
      </c>
      <c r="S63" s="1">
        <v>156.13353000000001</v>
      </c>
      <c r="T63" s="1">
        <v>151.20364000000001</v>
      </c>
      <c r="U63" s="1">
        <v>166.35858999999999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B66" s="16"/>
      <c r="M66" s="1"/>
      <c r="N66" s="1"/>
      <c r="O66" s="1"/>
    </row>
    <row r="67" spans="2:21" x14ac:dyDescent="0.15">
      <c r="B67" s="3" t="s">
        <v>0</v>
      </c>
      <c r="C67" s="4">
        <v>233.286</v>
      </c>
      <c r="D67" s="4">
        <v>249.09700000000001</v>
      </c>
      <c r="E67" s="4">
        <v>256.28996999999998</v>
      </c>
      <c r="F67" s="4">
        <v>289.39129000000003</v>
      </c>
      <c r="G67" s="4">
        <v>325.72388000000001</v>
      </c>
      <c r="H67" s="4">
        <v>349.80455999999998</v>
      </c>
      <c r="I67" s="4">
        <v>289.89136999999999</v>
      </c>
      <c r="J67" s="4">
        <v>205.10891000000001</v>
      </c>
      <c r="K67" s="4">
        <v>441.43546000000003</v>
      </c>
      <c r="L67" s="4">
        <v>565.81607000000008</v>
      </c>
      <c r="M67" s="4">
        <v>548.61059698467068</v>
      </c>
      <c r="N67" s="4">
        <v>528.46246996864988</v>
      </c>
      <c r="O67" s="4">
        <v>564.11890677635176</v>
      </c>
      <c r="P67" s="4">
        <v>587.75553310264172</v>
      </c>
      <c r="Q67" s="4">
        <v>607.0796947565666</v>
      </c>
      <c r="R67" s="4">
        <v>602.81811389300708</v>
      </c>
      <c r="S67" s="45">
        <v>603.66145515257006</v>
      </c>
      <c r="T67" s="4">
        <v>655.03431430783598</v>
      </c>
      <c r="U67" s="4">
        <v>683.34439985270888</v>
      </c>
    </row>
    <row r="68" spans="2:21" x14ac:dyDescent="0.15">
      <c r="M68" s="1"/>
      <c r="N68" s="1"/>
      <c r="O68" s="1"/>
    </row>
    <row r="69" spans="2:21" x14ac:dyDescent="0.15">
      <c r="B69" s="7" t="s">
        <v>1</v>
      </c>
      <c r="M69" s="1"/>
      <c r="N69" s="1"/>
      <c r="O69" s="1"/>
    </row>
    <row r="70" spans="2:21" x14ac:dyDescent="0.15">
      <c r="B70" t="s">
        <v>117</v>
      </c>
      <c r="C70" s="1">
        <v>25423.376</v>
      </c>
      <c r="D70" s="1">
        <v>27577.84</v>
      </c>
      <c r="E70" s="1">
        <v>29556.643</v>
      </c>
      <c r="F70" s="1">
        <v>32301.036</v>
      </c>
      <c r="G70" s="1">
        <v>35198.870000000003</v>
      </c>
      <c r="H70" s="1">
        <v>38370.243999999999</v>
      </c>
      <c r="I70" s="1">
        <v>39926.197999999997</v>
      </c>
      <c r="J70" s="1">
        <v>38582.256999999998</v>
      </c>
      <c r="K70" s="1">
        <v>38582.256999999998</v>
      </c>
      <c r="L70" s="1">
        <v>38706.826999999997</v>
      </c>
      <c r="M70" s="1">
        <v>38258.606</v>
      </c>
      <c r="N70" s="1">
        <v>36890.197999999997</v>
      </c>
      <c r="O70" s="1">
        <v>36153.040999999997</v>
      </c>
      <c r="P70" s="1">
        <v>35353.235999999997</v>
      </c>
      <c r="Q70" s="1">
        <v>37113.608999999997</v>
      </c>
      <c r="R70" s="1">
        <v>38315.029000000002</v>
      </c>
      <c r="S70" s="1">
        <v>39891.218999999997</v>
      </c>
      <c r="T70" s="1">
        <v>41521.222999999998</v>
      </c>
      <c r="U70">
        <v>42820.105000000003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31697.805826721753</v>
      </c>
      <c r="D72" s="1">
        <f t="shared" ref="D72:P72" si="21">D70/D71</f>
        <v>33082.671258120427</v>
      </c>
      <c r="E72" s="1">
        <f t="shared" si="21"/>
        <v>34131.421757679156</v>
      </c>
      <c r="F72" s="1">
        <f t="shared" si="21"/>
        <v>35831.144438243355</v>
      </c>
      <c r="G72" s="1">
        <f t="shared" si="21"/>
        <v>37551.293464566639</v>
      </c>
      <c r="H72" s="1">
        <f t="shared" si="21"/>
        <v>39582.321103344257</v>
      </c>
      <c r="I72" s="1">
        <f t="shared" si="21"/>
        <v>40279.405922123995</v>
      </c>
      <c r="J72" s="1">
        <f t="shared" si="21"/>
        <v>38867.66500686299</v>
      </c>
      <c r="K72" s="1">
        <f t="shared" si="21"/>
        <v>38867.66500686299</v>
      </c>
      <c r="L72" s="1">
        <f t="shared" si="21"/>
        <v>38933.433167393763</v>
      </c>
      <c r="M72" s="1">
        <f t="shared" si="21"/>
        <v>38490.185031550071</v>
      </c>
      <c r="N72" s="1">
        <f t="shared" si="21"/>
        <v>37156.07510488401</v>
      </c>
      <c r="O72" s="1">
        <f t="shared" si="21"/>
        <v>36269.071104720628</v>
      </c>
      <c r="P72" s="1">
        <f t="shared" si="21"/>
        <v>35546.109077679983</v>
      </c>
      <c r="Q72" s="1">
        <f>Q70/Q71</f>
        <v>37113.608999999997</v>
      </c>
      <c r="R72" s="1">
        <f>R70/R71</f>
        <v>38191.708434240885</v>
      </c>
      <c r="S72" s="1">
        <f>S70/S71</f>
        <v>39252.728282141994</v>
      </c>
      <c r="T72" s="1">
        <f>T70/T71</f>
        <v>40376.910782615982</v>
      </c>
      <c r="U72" s="1">
        <f>U70/U71</f>
        <v>41069.741349270756</v>
      </c>
    </row>
    <row r="73" spans="2:21" x14ac:dyDescent="0.15">
      <c r="B73" t="s">
        <v>107</v>
      </c>
      <c r="C73" s="1">
        <v>1782038</v>
      </c>
      <c r="D73" s="1">
        <v>1815781</v>
      </c>
      <c r="E73" s="1">
        <v>1848881</v>
      </c>
      <c r="F73" s="1">
        <v>1894667</v>
      </c>
      <c r="G73" s="1">
        <v>1932261</v>
      </c>
      <c r="H73" s="1">
        <v>1977304</v>
      </c>
      <c r="I73" s="1">
        <v>2043100</v>
      </c>
      <c r="J73" s="1">
        <v>2081313</v>
      </c>
      <c r="K73" s="1">
        <v>2081313</v>
      </c>
      <c r="L73" s="1">
        <v>2098373</v>
      </c>
      <c r="M73" s="1">
        <v>2115334</v>
      </c>
      <c r="N73" s="1">
        <v>2121888</v>
      </c>
      <c r="O73" s="1">
        <v>2100998</v>
      </c>
      <c r="P73" s="38">
        <v>2078611</v>
      </c>
      <c r="Q73" s="38">
        <v>2059191</v>
      </c>
      <c r="R73" s="1">
        <v>2041631</v>
      </c>
      <c r="S73" s="1">
        <v>2031479</v>
      </c>
      <c r="T73" s="1">
        <v>2026807</v>
      </c>
      <c r="U73" s="1">
        <v>2032863</v>
      </c>
    </row>
    <row r="74" spans="2:21" x14ac:dyDescent="0.15">
      <c r="B74" t="s">
        <v>58</v>
      </c>
      <c r="C74" s="1">
        <v>1917300.0184328766</v>
      </c>
      <c r="D74" s="1">
        <v>1952972.5712433332</v>
      </c>
      <c r="E74" s="1">
        <v>1985697.5724320365</v>
      </c>
      <c r="F74" s="1">
        <v>2030437.6109094061</v>
      </c>
      <c r="G74" s="1">
        <v>2067212.1930036591</v>
      </c>
      <c r="H74" s="1">
        <v>2107325.7156402254</v>
      </c>
      <c r="I74" s="1">
        <v>2169297.4578741519</v>
      </c>
      <c r="J74" s="1">
        <v>2204607.4683688623</v>
      </c>
      <c r="K74" s="1">
        <v>2204607.4683688623</v>
      </c>
      <c r="L74" s="1"/>
      <c r="M74" s="1"/>
      <c r="N74" s="1"/>
      <c r="O74" s="1"/>
    </row>
    <row r="75" spans="2:21" x14ac:dyDescent="0.15">
      <c r="B75" t="s">
        <v>59</v>
      </c>
      <c r="C75" s="1">
        <v>1940795.2308390341</v>
      </c>
      <c r="D75" s="1">
        <v>1974271.431651481</v>
      </c>
      <c r="E75" s="1">
        <v>2003097.265890351</v>
      </c>
      <c r="F75" s="1">
        <v>2042832.6075558723</v>
      </c>
      <c r="G75" s="1">
        <v>2075374.2016245213</v>
      </c>
      <c r="H75" s="1">
        <v>2110261.0211757096</v>
      </c>
      <c r="I75" s="1">
        <v>2168106.8163595558</v>
      </c>
      <c r="J75" s="1">
        <v>2197556.0129086585</v>
      </c>
      <c r="K75" s="1">
        <v>2197556.0129086585</v>
      </c>
      <c r="L75" s="1">
        <v>2208917.2053291071</v>
      </c>
      <c r="M75" s="1">
        <v>2219148.115425705</v>
      </c>
      <c r="N75" s="1">
        <v>2217658.2951038978</v>
      </c>
      <c r="O75" s="1">
        <v>2220074.5341003374</v>
      </c>
      <c r="P75" s="1">
        <v>2181578.823999472</v>
      </c>
      <c r="Q75" s="1">
        <v>2145454</v>
      </c>
      <c r="R75" s="1">
        <v>2126947</v>
      </c>
      <c r="S75" s="1">
        <v>2114835</v>
      </c>
      <c r="T75" s="1">
        <v>2108763</v>
      </c>
      <c r="U75" s="1">
        <v>2117928</v>
      </c>
    </row>
    <row r="76" spans="2:21" x14ac:dyDescent="0.15">
      <c r="M76" s="1"/>
      <c r="N76" s="1"/>
      <c r="O76" s="1"/>
    </row>
    <row r="77" spans="2:21" x14ac:dyDescent="0.15">
      <c r="B77" s="7" t="s">
        <v>60</v>
      </c>
      <c r="M77" s="1"/>
      <c r="N77" s="1"/>
      <c r="O77" s="1"/>
    </row>
    <row r="78" spans="2:21" x14ac:dyDescent="0.15">
      <c r="B78" t="s">
        <v>66</v>
      </c>
      <c r="C78" s="9">
        <f t="shared" ref="C78:L78" si="22">C40/C70</f>
        <v>0.13329022707618235</v>
      </c>
      <c r="D78" s="9">
        <f t="shared" si="22"/>
        <v>0.13404388430871189</v>
      </c>
      <c r="E78" s="9">
        <f t="shared" si="22"/>
        <v>0.13708028370220426</v>
      </c>
      <c r="F78" s="9">
        <f t="shared" si="22"/>
        <v>0.14435090229314168</v>
      </c>
      <c r="G78" s="9">
        <f t="shared" si="22"/>
        <v>0.15269337191788454</v>
      </c>
      <c r="H78" s="9">
        <f t="shared" si="22"/>
        <v>0.14854483981268099</v>
      </c>
      <c r="I78" s="9">
        <f t="shared" si="22"/>
        <v>0.1259670213371778</v>
      </c>
      <c r="J78" s="9">
        <f t="shared" si="22"/>
        <v>0.10707194437166799</v>
      </c>
      <c r="K78" s="9">
        <f t="shared" si="22"/>
        <v>0.11609879292887142</v>
      </c>
      <c r="L78" s="14">
        <f t="shared" si="22"/>
        <v>0.13440080140554689</v>
      </c>
      <c r="M78" s="14">
        <f t="shared" ref="M78:R78" si="23">M40/M70</f>
        <v>0.12834927365027429</v>
      </c>
      <c r="N78" s="14">
        <f t="shared" si="23"/>
        <v>0.12786600279102639</v>
      </c>
      <c r="O78" s="14">
        <f t="shared" si="23"/>
        <v>0.13116012620751144</v>
      </c>
      <c r="P78" s="14">
        <f t="shared" si="23"/>
        <v>0.13706620692740931</v>
      </c>
      <c r="Q78" s="14">
        <f t="shared" si="23"/>
        <v>0.13672873247442208</v>
      </c>
      <c r="R78" s="14">
        <f t="shared" si="23"/>
        <v>0.13295850488655131</v>
      </c>
      <c r="S78" s="14">
        <f>S40/S70</f>
        <v>0.12972015763533534</v>
      </c>
      <c r="T78" s="14">
        <f>T40/T70</f>
        <v>0.13393953582620463</v>
      </c>
      <c r="U78" s="14">
        <f>U40/U70</f>
        <v>0.13604808538020527</v>
      </c>
    </row>
    <row r="79" spans="2:21" x14ac:dyDescent="0.15">
      <c r="B79" t="s">
        <v>110</v>
      </c>
      <c r="C79" s="9">
        <f t="shared" ref="C79:L79" si="24">C47/C70</f>
        <v>0.13032914177116661</v>
      </c>
      <c r="D79" s="9">
        <f t="shared" si="24"/>
        <v>0.1319710356877607</v>
      </c>
      <c r="E79" s="9">
        <f t="shared" si="24"/>
        <v>0.13373247899485072</v>
      </c>
      <c r="F79" s="9">
        <f t="shared" si="24"/>
        <v>0.14130943603180915</v>
      </c>
      <c r="G79" s="9">
        <f t="shared" si="24"/>
        <v>0.1468953015652382</v>
      </c>
      <c r="H79" s="9">
        <f t="shared" si="24"/>
        <v>0.14712304960973366</v>
      </c>
      <c r="I79" s="9">
        <f t="shared" si="24"/>
        <v>0.14340746633943072</v>
      </c>
      <c r="J79" s="9">
        <f t="shared" si="24"/>
        <v>0.14503499247848606</v>
      </c>
      <c r="K79" s="9">
        <f t="shared" si="24"/>
        <v>0.15228540756469605</v>
      </c>
      <c r="L79" s="14">
        <f t="shared" si="24"/>
        <v>0.13000557003356664</v>
      </c>
      <c r="M79" s="14">
        <f t="shared" ref="M79:R79" si="25">M47/M70</f>
        <v>0.12366099967424056</v>
      </c>
      <c r="N79" s="14">
        <f t="shared" si="25"/>
        <v>0.12731615199458335</v>
      </c>
      <c r="O79" s="14">
        <f t="shared" si="25"/>
        <v>0.1298630676769576</v>
      </c>
      <c r="P79" s="14">
        <f t="shared" si="25"/>
        <v>0.12875255510004219</v>
      </c>
      <c r="Q79" s="14">
        <f t="shared" si="25"/>
        <v>0.13026440949056012</v>
      </c>
      <c r="R79" s="14">
        <f t="shared" si="25"/>
        <v>0.13078893026389973</v>
      </c>
      <c r="S79" s="14">
        <f>S47/S70</f>
        <v>0.13112440887713717</v>
      </c>
      <c r="T79" s="14">
        <f>T47/T70</f>
        <v>0.1312231145287166</v>
      </c>
      <c r="U79" s="14">
        <f>U47/U70</f>
        <v>0.13133371515612616</v>
      </c>
    </row>
    <row r="80" spans="2:21" x14ac:dyDescent="0.15">
      <c r="B80" t="s">
        <v>161</v>
      </c>
      <c r="C80" s="1">
        <f t="shared" ref="C80:L80" si="26">C40/C71</f>
        <v>4225.0077364604786</v>
      </c>
      <c r="D80" s="1">
        <f t="shared" si="26"/>
        <v>4434.5297587466421</v>
      </c>
      <c r="E80" s="1">
        <f t="shared" si="26"/>
        <v>4678.7449777022457</v>
      </c>
      <c r="F80" s="1">
        <f t="shared" si="26"/>
        <v>5172.2580298563125</v>
      </c>
      <c r="G80" s="1">
        <f t="shared" si="26"/>
        <v>5733.8336189827005</v>
      </c>
      <c r="H80" s="1">
        <f t="shared" si="26"/>
        <v>5879.7495477103748</v>
      </c>
      <c r="I80" s="1">
        <f t="shared" si="26"/>
        <v>5073.8767852410383</v>
      </c>
      <c r="J80" s="1">
        <f t="shared" si="26"/>
        <v>4161.6364654714607</v>
      </c>
      <c r="K80" s="1">
        <f t="shared" si="26"/>
        <v>4512.4889912605277</v>
      </c>
      <c r="L80" s="10">
        <f t="shared" si="26"/>
        <v>5232.6846191670211</v>
      </c>
      <c r="M80" s="10">
        <f t="shared" ref="M80:R80" si="27">M40/M71</f>
        <v>4940.1872914641108</v>
      </c>
      <c r="N80" s="10">
        <f t="shared" si="27"/>
        <v>4750.9988030646855</v>
      </c>
      <c r="O80" s="10">
        <f t="shared" si="27"/>
        <v>4757.055943524364</v>
      </c>
      <c r="P80" s="10">
        <f t="shared" si="27"/>
        <v>4872.1703423055469</v>
      </c>
      <c r="Q80" s="10">
        <f t="shared" si="27"/>
        <v>5074.4967161213026</v>
      </c>
      <c r="R80" s="10">
        <f t="shared" si="27"/>
        <v>5077.9124524797598</v>
      </c>
      <c r="S80" s="10">
        <f>S40/S71</f>
        <v>5091.8701003764454</v>
      </c>
      <c r="T80" s="10">
        <f>T40/T71</f>
        <v>5408.0646883196623</v>
      </c>
      <c r="U80" s="10">
        <f>U40/U71</f>
        <v>5587.4596776285343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8">C40*1000000/C74</f>
        <v>1767.4268646035589</v>
      </c>
      <c r="D82" s="1">
        <f t="shared" si="28"/>
        <v>1892.8278097068981</v>
      </c>
      <c r="E82" s="1">
        <f t="shared" si="28"/>
        <v>2040.4078969399268</v>
      </c>
      <c r="F82" s="1">
        <f t="shared" si="28"/>
        <v>2296.393480179328</v>
      </c>
      <c r="G82" s="1">
        <f t="shared" si="28"/>
        <v>2599.9431341346362</v>
      </c>
      <c r="H82" s="1">
        <f t="shared" si="28"/>
        <v>2704.7084872790347</v>
      </c>
      <c r="I82" s="1">
        <f t="shared" si="28"/>
        <v>2318.4391873611626</v>
      </c>
      <c r="J82" s="1">
        <f t="shared" si="28"/>
        <v>1873.8380117590209</v>
      </c>
      <c r="K82" s="1">
        <f t="shared" si="28"/>
        <v>2031.8145204713783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9">C40*1000000/C75</f>
        <v>1746.0304447564959</v>
      </c>
      <c r="D83" s="10">
        <f t="shared" si="29"/>
        <v>1872.4075804267306</v>
      </c>
      <c r="E83" s="10">
        <f t="shared" si="29"/>
        <v>2022.6841086141021</v>
      </c>
      <c r="F83" s="10">
        <f t="shared" si="29"/>
        <v>2282.4599893095869</v>
      </c>
      <c r="G83" s="10">
        <f t="shared" si="29"/>
        <v>2589.7181066393791</v>
      </c>
      <c r="H83" s="10">
        <f t="shared" si="29"/>
        <v>2700.946324345201</v>
      </c>
      <c r="I83" s="10">
        <f t="shared" si="29"/>
        <v>2319.7123856762591</v>
      </c>
      <c r="J83" s="10">
        <f t="shared" si="29"/>
        <v>1879.8507300706087</v>
      </c>
      <c r="K83" s="10">
        <f t="shared" si="29"/>
        <v>2038.3341493274072</v>
      </c>
      <c r="L83" s="10">
        <f t="shared" si="29"/>
        <v>2355.1034670359131</v>
      </c>
      <c r="M83" s="10">
        <f t="shared" ref="M83:R83" si="30">M40*1000000/M75</f>
        <v>2212.7699619680584</v>
      </c>
      <c r="N83" s="10">
        <f t="shared" si="30"/>
        <v>2127.0193748259685</v>
      </c>
      <c r="O83" s="10">
        <f t="shared" si="30"/>
        <v>2135.8910917227004</v>
      </c>
      <c r="P83" s="10">
        <f t="shared" si="30"/>
        <v>2221.2050776354199</v>
      </c>
      <c r="Q83" s="10">
        <f t="shared" si="30"/>
        <v>2365.232121556231</v>
      </c>
      <c r="R83" s="10">
        <f t="shared" si="30"/>
        <v>2395.1273682535839</v>
      </c>
      <c r="S83" s="10">
        <f>S40*1000000/S75</f>
        <v>2446.8552945954098</v>
      </c>
      <c r="T83" s="10">
        <f>T40*1000000/T75</f>
        <v>2637.2491055449718</v>
      </c>
      <c r="U83" s="10">
        <f>U40*1000000/U75</f>
        <v>2750.6097001547528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2203.6236873944376</v>
      </c>
      <c r="D85" s="1">
        <f t="shared" ref="D85:K85" si="31">D80*1000000/D74</f>
        <v>2270.6564465078277</v>
      </c>
      <c r="E85" s="1">
        <f t="shared" si="31"/>
        <v>2356.2223385164475</v>
      </c>
      <c r="F85" s="1">
        <f t="shared" si="31"/>
        <v>2547.3612200966504</v>
      </c>
      <c r="G85" s="1">
        <f t="shared" si="31"/>
        <v>2773.7034632383047</v>
      </c>
      <c r="H85" s="1">
        <f t="shared" si="31"/>
        <v>2790.1474860159674</v>
      </c>
      <c r="I85" s="1">
        <f t="shared" si="31"/>
        <v>2338.9493067554181</v>
      </c>
      <c r="J85" s="1">
        <f t="shared" si="31"/>
        <v>1887.6995225597047</v>
      </c>
      <c r="K85" s="1">
        <f t="shared" si="31"/>
        <v>2046.8446451373102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2176.9466810952263</v>
      </c>
      <c r="D86" s="1">
        <f t="shared" ref="D86:L86" si="32">D80*1000000/D75</f>
        <v>2246.1601214768889</v>
      </c>
      <c r="E86" s="1">
        <f t="shared" si="32"/>
        <v>2335.7552613016042</v>
      </c>
      <c r="F86" s="1">
        <f t="shared" si="32"/>
        <v>2531.9049689757067</v>
      </c>
      <c r="G86" s="1">
        <f t="shared" si="32"/>
        <v>2762.7950730497087</v>
      </c>
      <c r="H86" s="1">
        <f t="shared" si="32"/>
        <v>2786.2664801696119</v>
      </c>
      <c r="I86" s="1">
        <f t="shared" si="32"/>
        <v>2340.2337684452878</v>
      </c>
      <c r="J86" s="1">
        <f t="shared" si="32"/>
        <v>1893.7567192943443</v>
      </c>
      <c r="K86" s="1">
        <f t="shared" si="32"/>
        <v>2053.4125022314456</v>
      </c>
      <c r="L86" s="10">
        <f t="shared" si="32"/>
        <v>2368.8912407142038</v>
      </c>
      <c r="M86" s="10">
        <f t="shared" ref="M86:R86" si="33">M80*1000000/M75</f>
        <v>2226.1638405854769</v>
      </c>
      <c r="N86" s="10">
        <f t="shared" si="33"/>
        <v>2142.3493482083545</v>
      </c>
      <c r="O86" s="10">
        <f t="shared" si="33"/>
        <v>2142.7460521959965</v>
      </c>
      <c r="P86" s="10">
        <f t="shared" si="33"/>
        <v>2233.3230817548156</v>
      </c>
      <c r="Q86" s="10">
        <f t="shared" si="33"/>
        <v>2365.232121556231</v>
      </c>
      <c r="R86" s="10">
        <f t="shared" si="33"/>
        <v>2387.4184229695238</v>
      </c>
      <c r="S86" s="10">
        <f>S80*1000000/S75</f>
        <v>2407.6914276416105</v>
      </c>
      <c r="T86" s="10">
        <f>T80*1000000/T75</f>
        <v>2564.5673261147231</v>
      </c>
      <c r="U86" s="10">
        <f>U80*1000000/U75</f>
        <v>2638.1726279781628</v>
      </c>
    </row>
    <row r="87" spans="2:23" x14ac:dyDescent="0.15">
      <c r="B87" t="s">
        <v>163</v>
      </c>
      <c r="C87" s="1">
        <f t="shared" ref="C87:L87" si="34">C47/C71</f>
        <v>4131.1478294257304</v>
      </c>
      <c r="D87" s="1">
        <f t="shared" si="34"/>
        <v>4365.954389251865</v>
      </c>
      <c r="E87" s="1">
        <f t="shared" si="34"/>
        <v>4564.4796432732182</v>
      </c>
      <c r="F87" s="1">
        <f t="shared" si="34"/>
        <v>5063.2788129424625</v>
      </c>
      <c r="G87" s="1">
        <f t="shared" si="34"/>
        <v>5516.1085776422751</v>
      </c>
      <c r="H87" s="1">
        <f t="shared" si="34"/>
        <v>5823.4717913557242</v>
      </c>
      <c r="I87" s="1">
        <f t="shared" si="34"/>
        <v>5776.3675489492625</v>
      </c>
      <c r="J87" s="1">
        <f t="shared" si="34"/>
        <v>5637.1715019266894</v>
      </c>
      <c r="K87" s="1">
        <f t="shared" si="34"/>
        <v>5918.9782066582056</v>
      </c>
      <c r="L87" s="10">
        <f t="shared" si="34"/>
        <v>5061.5631722907956</v>
      </c>
      <c r="M87" s="10">
        <f t="shared" ref="M87:R87" si="35">M47/M71</f>
        <v>4759.7347586479718</v>
      </c>
      <c r="N87" s="10">
        <f t="shared" si="35"/>
        <v>4730.5685055755666</v>
      </c>
      <c r="O87" s="10">
        <f t="shared" si="35"/>
        <v>4710.0128354527224</v>
      </c>
      <c r="P87" s="10">
        <f t="shared" si="35"/>
        <v>4576.6523676161023</v>
      </c>
      <c r="Q87" s="10">
        <f t="shared" si="35"/>
        <v>4834.5823604485367</v>
      </c>
      <c r="R87" s="10">
        <f t="shared" si="35"/>
        <v>4995.0526910651224</v>
      </c>
      <c r="S87" s="10">
        <f>S47/S71</f>
        <v>5146.9907928107523</v>
      </c>
      <c r="T87" s="10">
        <f>T47/T71</f>
        <v>5298.3839879429888</v>
      </c>
      <c r="U87" s="10">
        <f>U47/U71</f>
        <v>5393.8417119009018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2154.6694777598568</v>
      </c>
      <c r="D89" s="1">
        <f t="shared" ref="D89:K89" si="36">D87*1000000/D74</f>
        <v>2235.5431169585449</v>
      </c>
      <c r="E89" s="1">
        <f t="shared" si="36"/>
        <v>2298.6781605835117</v>
      </c>
      <c r="F89" s="1">
        <f t="shared" si="36"/>
        <v>2493.6884471297235</v>
      </c>
      <c r="G89" s="1">
        <f t="shared" si="36"/>
        <v>2668.3804383077722</v>
      </c>
      <c r="H89" s="1">
        <f t="shared" si="36"/>
        <v>2763.4417157892931</v>
      </c>
      <c r="I89" s="1">
        <f t="shared" si="36"/>
        <v>2662.7826110163492</v>
      </c>
      <c r="J89" s="1">
        <f t="shared" si="36"/>
        <v>2556.9955571716814</v>
      </c>
      <c r="K89" s="1">
        <f t="shared" si="36"/>
        <v>2684.8218068668343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2128.5851097437903</v>
      </c>
      <c r="D90" s="1">
        <f t="shared" ref="D90:L90" si="37">D87*1000000/D75</f>
        <v>2211.4256020002977</v>
      </c>
      <c r="E90" s="1">
        <f t="shared" si="37"/>
        <v>2278.71093481043</v>
      </c>
      <c r="F90" s="1">
        <f t="shared" si="37"/>
        <v>2478.5578584436121</v>
      </c>
      <c r="G90" s="1">
        <f t="shared" si="37"/>
        <v>2657.8862613424039</v>
      </c>
      <c r="H90" s="1">
        <f t="shared" si="37"/>
        <v>2759.5978568145274</v>
      </c>
      <c r="I90" s="1">
        <f t="shared" si="37"/>
        <v>2664.2449095973498</v>
      </c>
      <c r="J90" s="1">
        <f t="shared" si="37"/>
        <v>2565.2003720557718</v>
      </c>
      <c r="K90" s="1">
        <f t="shared" si="37"/>
        <v>2693.4367869986249</v>
      </c>
      <c r="L90" s="10">
        <f t="shared" si="37"/>
        <v>2291.4227659051944</v>
      </c>
      <c r="M90" s="10">
        <f t="shared" ref="M90:R90" si="38">M87*1000000/M75</f>
        <v>2144.8477123100456</v>
      </c>
      <c r="N90" s="10">
        <f t="shared" si="38"/>
        <v>2133.1367938963463</v>
      </c>
      <c r="O90" s="10">
        <f t="shared" si="38"/>
        <v>2121.5561744017787</v>
      </c>
      <c r="P90" s="10">
        <f t="shared" si="38"/>
        <v>2097.8624825601123</v>
      </c>
      <c r="Q90" s="10">
        <f t="shared" si="38"/>
        <v>2253.4076053126923</v>
      </c>
      <c r="R90" s="10">
        <f t="shared" si="38"/>
        <v>2348.4612879705619</v>
      </c>
      <c r="S90" s="10">
        <f>S87*1000000/S75</f>
        <v>2433.7552541029213</v>
      </c>
      <c r="T90" s="10">
        <f>T87*1000000/T75</f>
        <v>2512.5554592635531</v>
      </c>
      <c r="U90" s="10">
        <f>U87*1000000/U75</f>
        <v>2546.7540501381077</v>
      </c>
    </row>
    <row r="91" spans="2:23" x14ac:dyDescent="0.15">
      <c r="M91" s="1"/>
      <c r="N91" s="1"/>
      <c r="O91" s="1"/>
    </row>
    <row r="92" spans="2:23" x14ac:dyDescent="0.15">
      <c r="B92" t="s">
        <v>165</v>
      </c>
      <c r="M92" s="1"/>
      <c r="N92" s="1"/>
      <c r="O92" s="1"/>
    </row>
    <row r="93" spans="2:23" x14ac:dyDescent="0.15">
      <c r="M93" s="1"/>
      <c r="N93" s="1"/>
      <c r="O93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4063.79</v>
      </c>
      <c r="O94" s="4">
        <f>SUM(O95:O99)</f>
        <v>4168.54</v>
      </c>
      <c r="P94" s="4">
        <f>SUM(P95:P99)</f>
        <v>4037.1899999999996</v>
      </c>
      <c r="Q94" s="4">
        <f>SUM(Q95:Q99)</f>
        <v>4245.07</v>
      </c>
      <c r="R94" s="4">
        <f>SUM(R95:R99)</f>
        <v>4287.0499999999993</v>
      </c>
      <c r="S94" s="4">
        <v>4470.02971101</v>
      </c>
      <c r="T94" s="45">
        <v>4627.79</v>
      </c>
      <c r="U94" s="45">
        <v>4922.91</v>
      </c>
      <c r="V94" s="4">
        <v>5055.8745879100006</v>
      </c>
      <c r="W94" s="4">
        <v>5016.3644179399998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1144.8599999999999</v>
      </c>
      <c r="O95" s="1">
        <v>1136.51</v>
      </c>
      <c r="P95" s="1">
        <v>1066.78</v>
      </c>
      <c r="Q95" s="1">
        <v>1094.1500000000001</v>
      </c>
      <c r="R95" s="1">
        <v>1074.1600000000001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980.2</v>
      </c>
      <c r="O96" s="1">
        <v>1159.17</v>
      </c>
      <c r="P96" s="1">
        <v>1181.83</v>
      </c>
      <c r="Q96" s="1">
        <v>1305.43</v>
      </c>
      <c r="R96" s="1">
        <v>1393.24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630.02</v>
      </c>
      <c r="O97" s="1">
        <v>700.56</v>
      </c>
      <c r="P97" s="1">
        <v>695.39</v>
      </c>
      <c r="Q97" s="1">
        <v>683.19</v>
      </c>
      <c r="R97" s="1">
        <v>698.66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361.35</v>
      </c>
      <c r="O98" s="1">
        <v>133.85</v>
      </c>
      <c r="P98" s="1">
        <v>89.5</v>
      </c>
      <c r="Q98" s="1">
        <v>80.260000000000005</v>
      </c>
      <c r="R98" s="1">
        <v>80.89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947.36</v>
      </c>
      <c r="O99" s="1">
        <v>1038.45</v>
      </c>
      <c r="P99" s="1">
        <v>1003.69</v>
      </c>
      <c r="Q99" s="1">
        <v>1082.04</v>
      </c>
      <c r="R99" s="1">
        <v>1040.0999999999999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120.94999999999999</v>
      </c>
      <c r="N101" s="4">
        <f>SUM(N102:N106)</f>
        <v>85.63</v>
      </c>
      <c r="O101" s="4">
        <f>SUM(O102:O106)</f>
        <v>-18.060000000000002</v>
      </c>
      <c r="P101" s="4">
        <f>SUM(P102:P106)</f>
        <v>212.54</v>
      </c>
      <c r="Q101" s="4">
        <v>188.39</v>
      </c>
      <c r="R101" s="4">
        <v>318.54387208000003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27.24</v>
      </c>
      <c r="N102" s="1">
        <v>96.26</v>
      </c>
      <c r="O102" s="1">
        <v>-120.17</v>
      </c>
      <c r="P102" s="1">
        <v>56.36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-25.64</v>
      </c>
      <c r="N103" s="1">
        <v>-23.12</v>
      </c>
      <c r="O103" s="1">
        <v>-63.57</v>
      </c>
      <c r="P103" s="1">
        <v>4.6399999999999997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8.42</v>
      </c>
      <c r="N104" s="1">
        <v>-77.25</v>
      </c>
      <c r="O104" s="1">
        <v>-43.83</v>
      </c>
      <c r="P104" s="12">
        <v>-11.72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111.11</v>
      </c>
      <c r="N105" s="1">
        <v>89.74</v>
      </c>
      <c r="O105" s="1">
        <v>209.51</v>
      </c>
      <c r="P105" s="1">
        <v>163.26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-0.18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17.617000000000001</v>
      </c>
      <c r="O109" s="1">
        <v>18.497</v>
      </c>
      <c r="P109" s="1">
        <v>15.893483620000001</v>
      </c>
      <c r="Q109" s="1">
        <v>17</v>
      </c>
      <c r="R109" s="1">
        <v>14.374264690000002</v>
      </c>
      <c r="S109" s="1">
        <v>15.786</v>
      </c>
      <c r="T109" s="1">
        <v>15.324</v>
      </c>
      <c r="U109" s="1">
        <v>14.729810710000002</v>
      </c>
    </row>
    <row r="110" spans="2:21" x14ac:dyDescent="0.15">
      <c r="B110" t="s">
        <v>128</v>
      </c>
      <c r="N110" s="20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W116"/>
  <sheetViews>
    <sheetView topLeftCell="B3" zoomScale="150" zoomScaleNormal="150" zoomScalePageLayoutView="150" workbookViewId="0">
      <pane xSplit="16200" ySplit="4000" topLeftCell="S33" activePane="bottomRight"/>
      <selection activeCell="B6" sqref="B6"/>
      <selection pane="topRight" activeCell="U8" sqref="U8:V8"/>
      <selection pane="bottomLeft" activeCell="C65" sqref="C65"/>
      <selection pane="bottomRight" activeCell="T41" sqref="T41:U41"/>
    </sheetView>
  </sheetViews>
  <sheetFormatPr baseColWidth="10" defaultRowHeight="13" x14ac:dyDescent="0.15"/>
  <cols>
    <col min="1" max="1" width="3.83203125" customWidth="1"/>
    <col min="2" max="2" width="57.1640625" customWidth="1"/>
    <col min="3" max="4" width="9.83203125" customWidth="1"/>
    <col min="5" max="5" width="9.33203125" customWidth="1"/>
    <col min="6" max="6" width="9.5" customWidth="1"/>
    <col min="7" max="8" width="9.6640625" customWidth="1"/>
    <col min="9" max="10" width="9.5" customWidth="1"/>
    <col min="11" max="11" width="9.6640625" customWidth="1"/>
  </cols>
  <sheetData>
    <row r="4" spans="2:22" x14ac:dyDescent="0.15">
      <c r="B4" s="7" t="s">
        <v>74</v>
      </c>
    </row>
    <row r="5" spans="2:22" x14ac:dyDescent="0.15">
      <c r="B5" t="s">
        <v>65</v>
      </c>
      <c r="C5" s="1"/>
      <c r="D5" s="1"/>
      <c r="E5" s="1"/>
      <c r="F5" s="1"/>
      <c r="G5" s="1"/>
      <c r="H5" s="1"/>
      <c r="I5" s="1"/>
      <c r="J5" s="1"/>
    </row>
    <row r="6" spans="2:22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1455.8707028856143</v>
      </c>
      <c r="D9" s="4">
        <f t="shared" si="1"/>
        <v>1605.8980068617309</v>
      </c>
      <c r="E9" s="4">
        <f t="shared" si="1"/>
        <v>1831.6401807854011</v>
      </c>
      <c r="F9" s="4">
        <f t="shared" si="1"/>
        <v>2007.1711007708186</v>
      </c>
      <c r="G9" s="4">
        <f t="shared" si="1"/>
        <v>2232.4943133547799</v>
      </c>
      <c r="H9" s="4">
        <f t="shared" si="1"/>
        <v>2274.4851350729778</v>
      </c>
      <c r="I9" s="4">
        <f t="shared" si="1"/>
        <v>2015.1488453634388</v>
      </c>
      <c r="J9" s="4">
        <f t="shared" si="1"/>
        <v>1778.7639292174695</v>
      </c>
      <c r="K9" s="4">
        <f t="shared" si="1"/>
        <v>2157.1433092174693</v>
      </c>
      <c r="L9" s="4">
        <f t="shared" si="1"/>
        <v>2242.2736673831464</v>
      </c>
      <c r="M9" s="4">
        <f t="shared" si="1"/>
        <v>2181.1151719245436</v>
      </c>
      <c r="N9" s="4">
        <f t="shared" si="1"/>
        <v>2050.390260604051</v>
      </c>
      <c r="O9" s="4">
        <f t="shared" si="1"/>
        <v>2095.3977845365562</v>
      </c>
      <c r="P9" s="4">
        <f t="shared" si="1"/>
        <v>2180.2065714903806</v>
      </c>
      <c r="Q9" s="4">
        <f>Q10+Q17</f>
        <v>2329.5330036711493</v>
      </c>
      <c r="R9" s="4">
        <f>R10+R17</f>
        <v>2570.7154818011886</v>
      </c>
      <c r="S9" s="4">
        <f>S10+S17</f>
        <v>2706.5094010891353</v>
      </c>
      <c r="T9" s="4">
        <f>T10+T17</f>
        <v>2914.9911196870544</v>
      </c>
      <c r="U9" s="4">
        <f>U10+U17</f>
        <v>3051.7915012010762</v>
      </c>
    </row>
    <row r="10" spans="2:22" x14ac:dyDescent="0.15">
      <c r="B10" s="5" t="s">
        <v>96</v>
      </c>
      <c r="C10" s="6">
        <f>SUM(C11:C16)</f>
        <v>933.80147738637629</v>
      </c>
      <c r="D10" s="6">
        <f t="shared" ref="D10:P10" si="2">SUM(D11:D16)</f>
        <v>1055.1960068617309</v>
      </c>
      <c r="E10" s="6">
        <f t="shared" si="2"/>
        <v>1234.4071807854011</v>
      </c>
      <c r="F10" s="6">
        <f t="shared" si="2"/>
        <v>1345.2659007708187</v>
      </c>
      <c r="G10" s="6">
        <f t="shared" si="2"/>
        <v>1487.3824833547799</v>
      </c>
      <c r="H10" s="6">
        <f t="shared" si="2"/>
        <v>1466.3545350729776</v>
      </c>
      <c r="I10" s="6">
        <f t="shared" si="2"/>
        <v>1160.1680753634389</v>
      </c>
      <c r="J10" s="6">
        <f t="shared" si="2"/>
        <v>937.18816921746929</v>
      </c>
      <c r="K10" s="6">
        <f t="shared" si="2"/>
        <v>937.18816921746929</v>
      </c>
      <c r="L10" s="6">
        <f t="shared" si="2"/>
        <v>1068.9026173831464</v>
      </c>
      <c r="M10" s="6">
        <f t="shared" si="2"/>
        <v>998.88178184454387</v>
      </c>
      <c r="N10" s="6">
        <f t="shared" si="2"/>
        <v>930.42942180405134</v>
      </c>
      <c r="O10" s="6">
        <f t="shared" si="2"/>
        <v>918.83649443655599</v>
      </c>
      <c r="P10" s="6">
        <f t="shared" si="2"/>
        <v>982.02146410038051</v>
      </c>
      <c r="Q10" s="6">
        <f>SUM(Q11:Q16)</f>
        <v>1078.3530867311492</v>
      </c>
      <c r="R10" s="6">
        <f>SUM(R11:R16)</f>
        <v>1277.3314559511891</v>
      </c>
      <c r="S10" s="6">
        <f>SUM(S11:S16)</f>
        <v>1294.9015895191346</v>
      </c>
      <c r="T10" s="6">
        <f>SUM(T11:T16)</f>
        <v>1441.0272554470548</v>
      </c>
      <c r="U10" s="6">
        <f>SUM(U11:U16)</f>
        <v>1451.9157243410759</v>
      </c>
    </row>
    <row r="11" spans="2:22" x14ac:dyDescent="0.15">
      <c r="B11" t="s">
        <v>132</v>
      </c>
      <c r="C11" s="1">
        <v>64.981287073028639</v>
      </c>
      <c r="D11" s="1">
        <v>68.495454813352254</v>
      </c>
      <c r="E11" s="1">
        <v>72.844722921642358</v>
      </c>
      <c r="F11" s="1">
        <v>78.920217531405513</v>
      </c>
      <c r="G11" s="1">
        <v>103.09829693824895</v>
      </c>
      <c r="H11" s="1">
        <v>103.09975029978236</v>
      </c>
      <c r="I11" s="1">
        <v>113.59939870834171</v>
      </c>
      <c r="J11" s="1">
        <v>109.67849983028812</v>
      </c>
      <c r="K11" s="1">
        <v>109.67849983028812</v>
      </c>
      <c r="L11" s="1">
        <v>126.41857010872762</v>
      </c>
      <c r="M11" s="1">
        <v>116.19549213709035</v>
      </c>
      <c r="N11" s="1">
        <v>126.92063874367037</v>
      </c>
      <c r="O11" s="1">
        <v>126.62330488196613</v>
      </c>
      <c r="P11" s="1">
        <v>132.56192574192133</v>
      </c>
      <c r="Q11" s="1">
        <v>137.43435414311062</v>
      </c>
      <c r="R11" s="1">
        <v>147.73402076352983</v>
      </c>
      <c r="S11" s="1">
        <v>143.25055319690117</v>
      </c>
      <c r="T11" s="1">
        <v>162.63159059097384</v>
      </c>
      <c r="U11" s="1">
        <v>173.72702746790358</v>
      </c>
    </row>
    <row r="12" spans="2:22" x14ac:dyDescent="0.15">
      <c r="B12" t="s">
        <v>22</v>
      </c>
      <c r="C12" s="1">
        <v>30.079000000000001</v>
      </c>
      <c r="D12" s="1">
        <v>30.077000000000002</v>
      </c>
      <c r="E12" s="1">
        <v>30.076000000000001</v>
      </c>
      <c r="F12" s="1">
        <v>34.140999999999998</v>
      </c>
      <c r="G12" s="1">
        <v>37.213000000000001</v>
      </c>
      <c r="H12" s="1">
        <v>44.247</v>
      </c>
      <c r="I12" s="1">
        <v>47.292999999999999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2:22" x14ac:dyDescent="0.15">
      <c r="B13" t="s">
        <v>67</v>
      </c>
      <c r="C13" s="1">
        <v>20.266999999999999</v>
      </c>
      <c r="D13" s="1">
        <v>27.222999999999999</v>
      </c>
      <c r="E13" s="1">
        <v>32.859000000000002</v>
      </c>
      <c r="F13" s="1">
        <v>41.503999999999998</v>
      </c>
      <c r="G13" s="1">
        <v>50.728999999999999</v>
      </c>
      <c r="H13" s="1">
        <v>55.066504165484474</v>
      </c>
      <c r="I13" s="1">
        <v>68.829015368501885</v>
      </c>
      <c r="J13" s="1">
        <v>81.283382533455367</v>
      </c>
      <c r="K13" s="1">
        <f>J13</f>
        <v>81.283382533455367</v>
      </c>
      <c r="L13" s="1">
        <v>87.089731919443977</v>
      </c>
      <c r="M13" s="1">
        <v>68.563400814055271</v>
      </c>
      <c r="N13" s="1">
        <v>63.833117443306804</v>
      </c>
      <c r="O13" s="1">
        <v>57.480991095527017</v>
      </c>
      <c r="P13" s="1">
        <v>69.885719444150936</v>
      </c>
      <c r="Q13" s="1">
        <v>90.599533256072206</v>
      </c>
      <c r="R13" s="1">
        <v>67.917539678843895</v>
      </c>
      <c r="S13" s="1">
        <v>66.201931708937835</v>
      </c>
      <c r="T13" s="1">
        <v>80.379927790284469</v>
      </c>
      <c r="U13" s="1">
        <v>61.424098766400171</v>
      </c>
    </row>
    <row r="14" spans="2:22" x14ac:dyDescent="0.15">
      <c r="B14" t="s">
        <v>13</v>
      </c>
      <c r="C14" s="1">
        <v>265.83846534323436</v>
      </c>
      <c r="D14" s="1">
        <v>316.42047708821377</v>
      </c>
      <c r="E14" s="1">
        <v>409.25604950000002</v>
      </c>
      <c r="F14" s="1">
        <v>523.80883775000007</v>
      </c>
      <c r="G14" s="1">
        <v>611.68055175000006</v>
      </c>
      <c r="H14" s="1">
        <v>588.41943349999997</v>
      </c>
      <c r="I14" s="1">
        <v>356.65274575000001</v>
      </c>
      <c r="J14" s="1">
        <v>275.17489</v>
      </c>
      <c r="K14" s="1">
        <v>275.17489</v>
      </c>
      <c r="L14" s="1">
        <v>271.7126265</v>
      </c>
      <c r="M14" s="1">
        <v>234.774261</v>
      </c>
      <c r="N14" s="1">
        <v>219.66576925000001</v>
      </c>
      <c r="O14" s="1">
        <v>220.13637400000002</v>
      </c>
      <c r="P14" s="1">
        <v>237.10330175000001</v>
      </c>
      <c r="Q14" s="1">
        <v>257.69120099999998</v>
      </c>
      <c r="R14" s="1">
        <v>273.77587299999999</v>
      </c>
      <c r="S14" s="1">
        <v>321.15555725000002</v>
      </c>
      <c r="T14" s="1">
        <v>345.91985724999995</v>
      </c>
      <c r="U14" s="1">
        <v>333.32060799999999</v>
      </c>
    </row>
    <row r="15" spans="2:22" ht="16" x14ac:dyDescent="0.2">
      <c r="B15" t="s">
        <v>44</v>
      </c>
      <c r="C15" s="1">
        <v>108.10095497011339</v>
      </c>
      <c r="D15" s="1">
        <v>109.84958496016473</v>
      </c>
      <c r="E15" s="1">
        <v>111.47868836375875</v>
      </c>
      <c r="F15" s="1">
        <v>107.17432148941305</v>
      </c>
      <c r="G15" s="1">
        <v>103.87191366653104</v>
      </c>
      <c r="H15" s="1">
        <v>109.33193810771083</v>
      </c>
      <c r="I15" s="1">
        <v>96.649551276595304</v>
      </c>
      <c r="J15" s="1">
        <v>85.900754905725819</v>
      </c>
      <c r="K15" s="1">
        <v>85.900754905725819</v>
      </c>
      <c r="L15" s="1">
        <v>88.616468854974741</v>
      </c>
      <c r="M15" s="1">
        <v>66.122281553398068</v>
      </c>
      <c r="N15" s="1">
        <v>44.196606367074139</v>
      </c>
      <c r="O15" s="24">
        <v>61.731904459062712</v>
      </c>
      <c r="P15" s="1">
        <v>56.623587164308233</v>
      </c>
      <c r="Q15" s="1">
        <v>51.331618331966339</v>
      </c>
      <c r="R15" s="1">
        <v>53.15641525881535</v>
      </c>
      <c r="S15" s="1">
        <v>52.617012317295419</v>
      </c>
      <c r="T15" s="1">
        <v>58.50537558600189</v>
      </c>
      <c r="U15" s="1">
        <v>62.950767783587423</v>
      </c>
    </row>
    <row r="16" spans="2:22" x14ac:dyDescent="0.15">
      <c r="B16" t="s">
        <v>136</v>
      </c>
      <c r="C16" s="1">
        <v>444.53476999999998</v>
      </c>
      <c r="D16" s="1">
        <v>503.13049000000001</v>
      </c>
      <c r="E16" s="1">
        <v>577.89271999999994</v>
      </c>
      <c r="F16" s="1">
        <v>559.71752400000003</v>
      </c>
      <c r="G16" s="1">
        <v>580.78972099999987</v>
      </c>
      <c r="H16" s="1">
        <v>566.18990899999994</v>
      </c>
      <c r="I16" s="1">
        <v>477.14436426000003</v>
      </c>
      <c r="J16" s="1">
        <v>385.15064194799999</v>
      </c>
      <c r="K16" s="1">
        <v>385.15064194799999</v>
      </c>
      <c r="L16" s="1">
        <v>495.06522000000001</v>
      </c>
      <c r="M16" s="1">
        <v>513.22634634000008</v>
      </c>
      <c r="N16" s="1">
        <v>475.81328999999999</v>
      </c>
      <c r="O16" s="1">
        <v>452.86392000000001</v>
      </c>
      <c r="P16" s="1">
        <v>485.84693000000004</v>
      </c>
      <c r="Q16" s="1">
        <v>541.29638</v>
      </c>
      <c r="R16" s="1">
        <v>734.74760724999999</v>
      </c>
      <c r="S16" s="1">
        <v>711.67653504600003</v>
      </c>
      <c r="T16" s="1">
        <v>793.59050422979465</v>
      </c>
      <c r="U16" s="1">
        <v>820.49322232318468</v>
      </c>
    </row>
    <row r="17" spans="2:21" x14ac:dyDescent="0.15">
      <c r="B17" s="5" t="s">
        <v>17</v>
      </c>
      <c r="C17" s="6">
        <f>C18+C19+C20+C21</f>
        <v>522.06922549923809</v>
      </c>
      <c r="D17" s="6">
        <f t="shared" ref="D17:U17" si="3">D18+D19+D20+D21</f>
        <v>550.702</v>
      </c>
      <c r="E17" s="6">
        <f t="shared" si="3"/>
        <v>597.23299999999995</v>
      </c>
      <c r="F17" s="6">
        <f t="shared" si="3"/>
        <v>661.90519999999992</v>
      </c>
      <c r="G17" s="6">
        <f t="shared" si="3"/>
        <v>745.11182999999994</v>
      </c>
      <c r="H17" s="6">
        <f t="shared" si="3"/>
        <v>808.13059999999996</v>
      </c>
      <c r="I17" s="6">
        <f t="shared" si="3"/>
        <v>854.98077000000001</v>
      </c>
      <c r="J17" s="6">
        <f t="shared" si="3"/>
        <v>841.57576000000006</v>
      </c>
      <c r="K17" s="6">
        <f t="shared" si="3"/>
        <v>1219.95514</v>
      </c>
      <c r="L17" s="6">
        <f t="shared" si="3"/>
        <v>1173.37105</v>
      </c>
      <c r="M17" s="6">
        <f t="shared" si="3"/>
        <v>1182.2333900799997</v>
      </c>
      <c r="N17" s="6">
        <f t="shared" si="3"/>
        <v>1119.9608387999999</v>
      </c>
      <c r="O17" s="6">
        <f t="shared" si="3"/>
        <v>1176.5612901</v>
      </c>
      <c r="P17" s="6">
        <f t="shared" si="3"/>
        <v>1198.18510739</v>
      </c>
      <c r="Q17" s="6">
        <f t="shared" si="3"/>
        <v>1251.1799169400001</v>
      </c>
      <c r="R17" s="6">
        <f t="shared" si="3"/>
        <v>1293.3840258499993</v>
      </c>
      <c r="S17" s="6">
        <f t="shared" si="3"/>
        <v>1411.6078115700004</v>
      </c>
      <c r="T17" s="6">
        <f t="shared" si="3"/>
        <v>1473.9638642399998</v>
      </c>
      <c r="U17" s="6">
        <f t="shared" si="3"/>
        <v>1599.8757768600001</v>
      </c>
    </row>
    <row r="18" spans="2:21" ht="16" x14ac:dyDescent="0.2">
      <c r="B18" t="s">
        <v>119</v>
      </c>
      <c r="C18" s="1">
        <v>522.06922549923809</v>
      </c>
      <c r="D18" s="1">
        <v>550.702</v>
      </c>
      <c r="E18" s="1">
        <v>597.23299999999995</v>
      </c>
      <c r="F18" s="1">
        <v>661.90519999999992</v>
      </c>
      <c r="G18" s="1">
        <v>745.11182999999994</v>
      </c>
      <c r="H18" s="1">
        <v>808.13059999999996</v>
      </c>
      <c r="I18" s="1">
        <v>854.98077000000001</v>
      </c>
      <c r="J18" s="1">
        <v>841.57576000000006</v>
      </c>
      <c r="K18" s="1">
        <v>1219.95514</v>
      </c>
      <c r="L18" s="1">
        <v>1173.37105</v>
      </c>
      <c r="M18" s="1">
        <v>1182.2333900799997</v>
      </c>
      <c r="N18" s="1">
        <v>1117.1454087999998</v>
      </c>
      <c r="O18" s="24">
        <v>1174.7701001</v>
      </c>
      <c r="P18" s="24">
        <v>1196.8066473900001</v>
      </c>
      <c r="Q18" s="24">
        <v>1250.4360091800002</v>
      </c>
      <c r="R18" s="24">
        <v>1288.2531335699994</v>
      </c>
      <c r="S18" s="24">
        <v>1406.3186127700005</v>
      </c>
      <c r="T18" s="24">
        <v>1467.8690370599998</v>
      </c>
      <c r="U18" s="24">
        <v>1592.3158806400002</v>
      </c>
    </row>
    <row r="19" spans="2:21" x14ac:dyDescent="0.15">
      <c r="B19" t="s">
        <v>62</v>
      </c>
      <c r="C19" s="1"/>
      <c r="D19" s="1"/>
      <c r="E19" s="1"/>
      <c r="F19" s="1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15">
      <c r="B20" t="s">
        <v>18</v>
      </c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M21" s="1"/>
      <c r="N21" s="11">
        <v>2.8154299999999997</v>
      </c>
      <c r="O21" s="32">
        <v>1.7911900000000001</v>
      </c>
      <c r="P21" s="32">
        <v>1.37846</v>
      </c>
      <c r="Q21" s="32">
        <v>0.74390776000000003</v>
      </c>
      <c r="R21" s="32">
        <v>5.1308922800000003</v>
      </c>
      <c r="S21" s="32">
        <v>5.2891988000000003</v>
      </c>
      <c r="T21" s="50">
        <v>6.0948271800000002</v>
      </c>
      <c r="U21" s="50">
        <v>7.5598962199999997</v>
      </c>
    </row>
    <row r="22" spans="2:21" x14ac:dyDescent="0.15"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15">
      <c r="B23" s="3" t="s">
        <v>19</v>
      </c>
      <c r="C23" s="4">
        <f>C24+C25+C26</f>
        <v>44.437160871976026</v>
      </c>
      <c r="D23" s="4">
        <f t="shared" ref="D23:K23" si="4">D24+D25+D26</f>
        <v>48.52</v>
      </c>
      <c r="E23" s="4">
        <f t="shared" si="4"/>
        <v>50.420780000000001</v>
      </c>
      <c r="F23" s="4">
        <f t="shared" si="4"/>
        <v>53.566740000000003</v>
      </c>
      <c r="G23" s="4">
        <f t="shared" si="4"/>
        <v>59.31662</v>
      </c>
      <c r="H23" s="4">
        <f t="shared" si="4"/>
        <v>62.968559999999997</v>
      </c>
      <c r="I23" s="4">
        <f t="shared" si="4"/>
        <v>70.528639999999996</v>
      </c>
      <c r="J23" s="4">
        <f t="shared" si="4"/>
        <v>72.944810000000004</v>
      </c>
      <c r="K23" s="4">
        <f t="shared" si="4"/>
        <v>83.32635049999999</v>
      </c>
      <c r="L23" s="4">
        <f>L24+L25+L26</f>
        <v>81.742220000000003</v>
      </c>
      <c r="M23" s="4">
        <f>M24+M25+M26</f>
        <v>80.215354734549038</v>
      </c>
      <c r="N23" s="4">
        <f>N24+N25+N26</f>
        <v>83.251450594109755</v>
      </c>
      <c r="O23" s="4">
        <f t="shared" ref="O23:U23" si="5">O24+O25+O26+O27</f>
        <v>100.96643576938946</v>
      </c>
      <c r="P23" s="4">
        <f t="shared" si="5"/>
        <v>149.35032332343314</v>
      </c>
      <c r="Q23" s="4">
        <f t="shared" si="5"/>
        <v>148.06716454264881</v>
      </c>
      <c r="R23" s="4">
        <f t="shared" si="5"/>
        <v>144.93424058433214</v>
      </c>
      <c r="S23" s="4">
        <f t="shared" si="5"/>
        <v>151.50690268831517</v>
      </c>
      <c r="T23" s="4">
        <f t="shared" si="5"/>
        <v>156.73736208685477</v>
      </c>
      <c r="U23" s="4">
        <f t="shared" si="5"/>
        <v>163.00421743459771</v>
      </c>
    </row>
    <row r="24" spans="2:21" x14ac:dyDescent="0.1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15">
      <c r="B25" t="s">
        <v>24</v>
      </c>
      <c r="C25" s="1">
        <v>20.868160871976027</v>
      </c>
      <c r="D25" s="1">
        <v>21.581000000000003</v>
      </c>
      <c r="E25" s="1">
        <v>21.758300000000002</v>
      </c>
      <c r="F25" s="1">
        <v>23.246040000000004</v>
      </c>
      <c r="G25" s="1">
        <v>24.331629999999997</v>
      </c>
      <c r="H25" s="1">
        <v>24.194710000000001</v>
      </c>
      <c r="I25" s="1">
        <v>24.163689999999995</v>
      </c>
      <c r="J25" s="1">
        <v>23.07009</v>
      </c>
      <c r="K25" s="1">
        <v>33.451630499999993</v>
      </c>
      <c r="L25" s="1">
        <v>32.637179999999994</v>
      </c>
      <c r="M25" s="1">
        <v>30.815254863906354</v>
      </c>
      <c r="N25" s="1">
        <v>27.651512184344522</v>
      </c>
      <c r="O25" s="1">
        <v>25.853450023274362</v>
      </c>
      <c r="P25" s="1">
        <v>25.253017613313229</v>
      </c>
      <c r="Q25" s="1">
        <v>25.269731651558821</v>
      </c>
      <c r="R25" s="1">
        <v>25.402064307741828</v>
      </c>
      <c r="S25" s="1">
        <v>27.410857259815785</v>
      </c>
      <c r="T25" s="1">
        <v>26.125569020704468</v>
      </c>
      <c r="U25" s="1">
        <v>26.059775488735824</v>
      </c>
    </row>
    <row r="26" spans="2:21" ht="14" x14ac:dyDescent="0.2">
      <c r="B26" t="s">
        <v>100</v>
      </c>
      <c r="C26" s="1">
        <v>23.568999999999999</v>
      </c>
      <c r="D26" s="1">
        <v>26.939</v>
      </c>
      <c r="E26" s="1">
        <v>28.662479999999999</v>
      </c>
      <c r="F26" s="1">
        <v>30.320699999999999</v>
      </c>
      <c r="G26" s="1">
        <v>34.984990000000003</v>
      </c>
      <c r="H26" s="1">
        <v>38.773849999999996</v>
      </c>
      <c r="I26" s="1">
        <v>46.36495</v>
      </c>
      <c r="J26" s="1">
        <v>49.874720000000003</v>
      </c>
      <c r="K26" s="1">
        <v>49.874720000000003</v>
      </c>
      <c r="L26" s="1">
        <v>49.105040000000002</v>
      </c>
      <c r="M26" s="1">
        <v>49.400099870642677</v>
      </c>
      <c r="N26" s="1">
        <v>55.599938409765237</v>
      </c>
      <c r="O26" s="25">
        <v>53.88711088672509</v>
      </c>
      <c r="P26" s="25">
        <v>51.187470833853922</v>
      </c>
      <c r="Q26" s="25">
        <v>51.598072032484993</v>
      </c>
      <c r="R26" s="25">
        <v>47.748579436644299</v>
      </c>
      <c r="S26" s="25">
        <v>48.750720798691411</v>
      </c>
      <c r="T26" s="25">
        <v>50.191358285175319</v>
      </c>
      <c r="U26" s="25">
        <v>52.251341614597884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21.22587485939</v>
      </c>
      <c r="P27" s="35">
        <v>72.909834876266004</v>
      </c>
      <c r="Q27" s="35">
        <v>71.199360858605004</v>
      </c>
      <c r="R27" s="35">
        <v>71.783596839946</v>
      </c>
      <c r="S27" s="10">
        <v>75.34532462980799</v>
      </c>
      <c r="T27" s="10">
        <v>80.420434780975</v>
      </c>
      <c r="U27" s="10">
        <v>84.693100331263992</v>
      </c>
    </row>
    <row r="28" spans="2:21" x14ac:dyDescent="0.15"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15">
      <c r="B29" s="3" t="s">
        <v>101</v>
      </c>
      <c r="C29" s="4">
        <f t="shared" ref="C29:U29" si="6">SUM(C30:C38)</f>
        <v>2111.6869422480004</v>
      </c>
      <c r="D29" s="4">
        <f t="shared" si="6"/>
        <v>2260.3750427119999</v>
      </c>
      <c r="E29" s="4">
        <f t="shared" si="6"/>
        <v>2373.0573073999999</v>
      </c>
      <c r="F29" s="4">
        <f t="shared" si="6"/>
        <v>2619.5433863520002</v>
      </c>
      <c r="G29" s="4">
        <f t="shared" si="6"/>
        <v>3001.1089037200004</v>
      </c>
      <c r="H29" s="4">
        <f t="shared" si="6"/>
        <v>3224.1045483440002</v>
      </c>
      <c r="I29" s="4">
        <f t="shared" si="6"/>
        <v>2710.6058964640001</v>
      </c>
      <c r="J29" s="4">
        <f t="shared" si="6"/>
        <v>1988.6465157582811</v>
      </c>
      <c r="K29" s="4">
        <f t="shared" si="6"/>
        <v>1982.3172212295601</v>
      </c>
      <c r="L29" s="4">
        <f t="shared" si="6"/>
        <v>2633.975051482721</v>
      </c>
      <c r="M29" s="4">
        <f t="shared" si="6"/>
        <v>2458.9833633595667</v>
      </c>
      <c r="N29" s="4">
        <f t="shared" si="6"/>
        <v>2411.3621507676589</v>
      </c>
      <c r="O29" s="4">
        <f t="shared" si="6"/>
        <v>2217.274819236095</v>
      </c>
      <c r="P29" s="4">
        <f t="shared" si="6"/>
        <v>2295.6339502560841</v>
      </c>
      <c r="Q29" s="4">
        <f t="shared" si="6"/>
        <v>2696.7257146595662</v>
      </c>
      <c r="R29" s="4">
        <f t="shared" si="6"/>
        <v>2860.0825836658996</v>
      </c>
      <c r="S29" s="4">
        <f t="shared" si="6"/>
        <v>3026.9069413806551</v>
      </c>
      <c r="T29" s="4">
        <f t="shared" si="6"/>
        <v>3373.8773096106861</v>
      </c>
      <c r="U29" s="4">
        <f t="shared" si="6"/>
        <v>3515.109342270885</v>
      </c>
    </row>
    <row r="30" spans="2:21" x14ac:dyDescent="0.15">
      <c r="B30" t="s">
        <v>102</v>
      </c>
      <c r="C30" s="1">
        <v>2111.6869422480004</v>
      </c>
      <c r="D30" s="1">
        <v>2254.7990427119998</v>
      </c>
      <c r="E30" s="1">
        <v>2319.9133074000001</v>
      </c>
      <c r="F30" s="1">
        <v>2619.5433863520002</v>
      </c>
      <c r="G30" s="1">
        <v>2948.4226537200002</v>
      </c>
      <c r="H30" s="1">
        <v>3166.3987483440001</v>
      </c>
      <c r="I30" s="1">
        <v>2624.0700464640004</v>
      </c>
      <c r="J30" s="1">
        <v>1856.5972057582812</v>
      </c>
      <c r="K30" s="1">
        <v>160.4899934356913</v>
      </c>
      <c r="L30" s="1">
        <v>140.17819577249182</v>
      </c>
      <c r="M30" s="1">
        <v>48.137752105713702</v>
      </c>
      <c r="N30" s="1">
        <v>9.7548673780327704</v>
      </c>
      <c r="O30" s="1">
        <v>-180.34711617217374</v>
      </c>
      <c r="P30" s="1">
        <v>-208.70857071379095</v>
      </c>
      <c r="Q30" s="1">
        <v>-215.76625049305454</v>
      </c>
      <c r="R30" s="1">
        <v>-204.95664324492989</v>
      </c>
      <c r="S30" s="1">
        <v>-202.57037421391021</v>
      </c>
      <c r="T30" s="1">
        <v>-226.02902185298547</v>
      </c>
      <c r="U30" s="1">
        <v>-233.69102258953274</v>
      </c>
    </row>
    <row r="31" spans="2:21" x14ac:dyDescent="0.15">
      <c r="B31" t="s">
        <v>23</v>
      </c>
      <c r="C31" s="1">
        <v>0</v>
      </c>
      <c r="D31" s="1">
        <v>5.5759999999999996</v>
      </c>
      <c r="E31" s="1">
        <v>53.143999999999998</v>
      </c>
      <c r="F31" s="1">
        <v>0</v>
      </c>
      <c r="G31" s="1">
        <v>0</v>
      </c>
      <c r="H31" s="1">
        <v>0</v>
      </c>
      <c r="I31" s="1">
        <v>28.771249999999998</v>
      </c>
      <c r="J31" s="1">
        <v>27.63475</v>
      </c>
      <c r="M31" s="1"/>
      <c r="N31" s="1"/>
      <c r="O31" s="1"/>
      <c r="P31" s="1"/>
      <c r="Q31" s="1"/>
      <c r="R31" s="1"/>
    </row>
    <row r="32" spans="2:21" x14ac:dyDescent="0.15">
      <c r="B32" t="s">
        <v>80</v>
      </c>
      <c r="C32" s="1"/>
      <c r="D32" s="1"/>
      <c r="E32" s="1"/>
      <c r="F32" s="1"/>
      <c r="G32" s="1">
        <v>52.686250000000001</v>
      </c>
      <c r="H32" s="1">
        <v>57.705800000000004</v>
      </c>
      <c r="I32" s="1">
        <v>57.764600000000002</v>
      </c>
      <c r="J32" s="1">
        <v>57.897800000000004</v>
      </c>
      <c r="M32" s="1"/>
      <c r="N32" s="1"/>
      <c r="O32" s="1"/>
      <c r="P32" s="1"/>
      <c r="Q32" s="1"/>
      <c r="R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46.516759999999998</v>
      </c>
      <c r="M33" s="1"/>
      <c r="N33" s="1"/>
      <c r="O33" s="1"/>
      <c r="P33" s="1"/>
      <c r="Q33" s="1"/>
      <c r="R33" s="1"/>
    </row>
    <row r="34" spans="1:21" x14ac:dyDescent="0.15">
      <c r="B34" t="s">
        <v>123</v>
      </c>
      <c r="K34" s="1">
        <v>1752.627312624671</v>
      </c>
      <c r="L34" s="1">
        <v>2305.9036547949927</v>
      </c>
      <c r="M34" s="1">
        <v>2263.9786943372924</v>
      </c>
      <c r="N34" s="1">
        <v>2207.1987840539741</v>
      </c>
      <c r="O34" s="1">
        <v>2195.3336964682662</v>
      </c>
      <c r="P34" s="1">
        <v>2341.1770507853794</v>
      </c>
      <c r="Q34" s="1">
        <v>2505.4676754147986</v>
      </c>
      <c r="R34" s="1">
        <v>2533.8182242410321</v>
      </c>
      <c r="S34" s="1">
        <v>2540.4290013799728</v>
      </c>
      <c r="T34" s="1">
        <v>2833.520570120686</v>
      </c>
      <c r="U34" s="1">
        <v>2951.6208458525221</v>
      </c>
    </row>
    <row r="35" spans="1:21" x14ac:dyDescent="0.15">
      <c r="B35" t="s">
        <v>124</v>
      </c>
      <c r="K35" s="1">
        <v>69.199915169197681</v>
      </c>
      <c r="L35" s="1">
        <v>115.35370091523635</v>
      </c>
      <c r="M35" s="1">
        <v>105.18705691656045</v>
      </c>
      <c r="N35" s="1">
        <v>194.40849933565187</v>
      </c>
      <c r="O35" s="1">
        <v>202.28823894000254</v>
      </c>
      <c r="P35" s="1">
        <v>157.71387062164052</v>
      </c>
      <c r="Q35" s="12">
        <v>187.15920404869814</v>
      </c>
      <c r="R35" s="1">
        <v>102.11533161575927</v>
      </c>
      <c r="S35" s="1">
        <v>99.866063599611806</v>
      </c>
      <c r="T35" s="1">
        <v>113.34113687383199</v>
      </c>
      <c r="U35" s="1">
        <v>122.06666071942753</v>
      </c>
    </row>
    <row r="36" spans="1:21" x14ac:dyDescent="0.15">
      <c r="B36" t="s">
        <v>52</v>
      </c>
      <c r="K36" s="1"/>
      <c r="L36" s="1">
        <v>72.539500000000004</v>
      </c>
      <c r="M36" s="1">
        <v>41.679859999999998</v>
      </c>
      <c r="N36" s="1">
        <v>0</v>
      </c>
      <c r="O36" s="1">
        <v>0</v>
      </c>
      <c r="P36" s="1">
        <v>5.4515995628548239</v>
      </c>
      <c r="Q36" s="1">
        <v>219.86508568912404</v>
      </c>
      <c r="R36" s="1">
        <v>429.10567105403834</v>
      </c>
      <c r="S36" s="1">
        <v>589.18225061498106</v>
      </c>
      <c r="T36" s="1">
        <v>653.04462446915363</v>
      </c>
      <c r="U36" s="1">
        <v>675.11285828846792</v>
      </c>
    </row>
    <row r="37" spans="1:21" x14ac:dyDescent="0.15">
      <c r="B37" t="s">
        <v>53</v>
      </c>
      <c r="K37" s="1"/>
      <c r="M37" s="1"/>
      <c r="N37" s="1"/>
      <c r="O37" s="1"/>
      <c r="P37" s="1"/>
      <c r="Q37" s="1"/>
      <c r="R37" s="1"/>
    </row>
    <row r="38" spans="1:21" x14ac:dyDescent="0.15">
      <c r="B38" t="s">
        <v>54</v>
      </c>
      <c r="K38" s="1"/>
      <c r="M38" s="1"/>
      <c r="N38" s="1"/>
      <c r="O38" s="1"/>
      <c r="P38" s="1"/>
      <c r="Q38" s="1"/>
      <c r="R38" s="1"/>
    </row>
    <row r="39" spans="1:21" x14ac:dyDescent="0.15">
      <c r="M39" s="1"/>
      <c r="N39" s="1"/>
      <c r="O39" s="1"/>
      <c r="P39" s="1"/>
      <c r="Q39" s="1"/>
      <c r="R39" s="1"/>
    </row>
    <row r="40" spans="1:21" x14ac:dyDescent="0.15">
      <c r="A40" s="7"/>
      <c r="B40" s="7" t="s">
        <v>109</v>
      </c>
      <c r="C40" s="8">
        <f t="shared" ref="C40:U40" si="7">C9+C23+C29</f>
        <v>3611.9948060055904</v>
      </c>
      <c r="D40" s="8">
        <f t="shared" si="7"/>
        <v>3914.793049573731</v>
      </c>
      <c r="E40" s="8">
        <f t="shared" si="7"/>
        <v>4255.1182681854007</v>
      </c>
      <c r="F40" s="8">
        <f t="shared" si="7"/>
        <v>4680.2812271228195</v>
      </c>
      <c r="G40" s="8">
        <f t="shared" si="7"/>
        <v>5292.9198370747799</v>
      </c>
      <c r="H40" s="8">
        <f t="shared" si="7"/>
        <v>5561.5582434169773</v>
      </c>
      <c r="I40" s="8">
        <f t="shared" si="7"/>
        <v>4796.2833818274394</v>
      </c>
      <c r="J40" s="8">
        <f t="shared" si="7"/>
        <v>3840.3552549757505</v>
      </c>
      <c r="K40" s="8">
        <f t="shared" si="7"/>
        <v>4222.7868809470292</v>
      </c>
      <c r="L40" s="8">
        <f t="shared" si="7"/>
        <v>4957.9909388658671</v>
      </c>
      <c r="M40" s="8">
        <f t="shared" si="7"/>
        <v>4720.3138900186595</v>
      </c>
      <c r="N40" s="8">
        <f t="shared" si="7"/>
        <v>4545.0038619658199</v>
      </c>
      <c r="O40" s="8">
        <f t="shared" si="7"/>
        <v>4413.6390395420403</v>
      </c>
      <c r="P40" s="8">
        <f t="shared" si="7"/>
        <v>4625.1908450698975</v>
      </c>
      <c r="Q40" s="8">
        <f t="shared" si="7"/>
        <v>5174.3258828733642</v>
      </c>
      <c r="R40" s="8">
        <f t="shared" si="7"/>
        <v>5575.7323060514209</v>
      </c>
      <c r="S40" s="8">
        <f t="shared" si="7"/>
        <v>5884.9232451581056</v>
      </c>
      <c r="T40" s="8">
        <f t="shared" si="7"/>
        <v>6445.6057913845952</v>
      </c>
      <c r="U40" s="8">
        <f t="shared" si="7"/>
        <v>6729.9050609065589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16.791466666666665</v>
      </c>
      <c r="M41" s="1">
        <v>80.28416</v>
      </c>
      <c r="N41" s="1">
        <v>83.182029592653379</v>
      </c>
      <c r="O41" s="1">
        <v>81.884314962357593</v>
      </c>
      <c r="P41" s="1">
        <v>42.839967333792075</v>
      </c>
      <c r="Q41" s="1">
        <v>87.312358511493571</v>
      </c>
      <c r="R41" s="1">
        <v>112.84117003411589</v>
      </c>
      <c r="S41" s="1">
        <v>101.63510549778998</v>
      </c>
      <c r="T41" s="1">
        <v>96.762511616066746</v>
      </c>
      <c r="U41" s="1">
        <v>52.983498384031151</v>
      </c>
    </row>
    <row r="42" spans="1:21" x14ac:dyDescent="0.15">
      <c r="A42" s="7"/>
      <c r="B42" s="41" t="s">
        <v>147</v>
      </c>
      <c r="C42" s="8">
        <f>C40+C41</f>
        <v>3611.9948060055904</v>
      </c>
      <c r="D42" s="8">
        <f t="shared" ref="D42:S42" si="8">D40+D41</f>
        <v>3914.793049573731</v>
      </c>
      <c r="E42" s="8">
        <f t="shared" si="8"/>
        <v>4255.1182681854007</v>
      </c>
      <c r="F42" s="8">
        <f t="shared" si="8"/>
        <v>4680.2812271228195</v>
      </c>
      <c r="G42" s="8">
        <f t="shared" si="8"/>
        <v>5292.9198370747799</v>
      </c>
      <c r="H42" s="8">
        <f t="shared" si="8"/>
        <v>5561.5582434169773</v>
      </c>
      <c r="I42" s="8">
        <f t="shared" si="8"/>
        <v>4796.2833818274394</v>
      </c>
      <c r="J42" s="8">
        <f t="shared" si="8"/>
        <v>3840.3552549757505</v>
      </c>
      <c r="K42" s="8">
        <f t="shared" si="8"/>
        <v>4222.7868809470292</v>
      </c>
      <c r="L42" s="8">
        <f t="shared" si="8"/>
        <v>4974.7824055325336</v>
      </c>
      <c r="M42" s="8">
        <f t="shared" si="8"/>
        <v>4800.5980500186597</v>
      </c>
      <c r="N42" s="8">
        <f t="shared" si="8"/>
        <v>4628.1858915584735</v>
      </c>
      <c r="O42" s="8">
        <f t="shared" si="8"/>
        <v>4495.5233545043975</v>
      </c>
      <c r="P42" s="8">
        <f t="shared" si="8"/>
        <v>4668.0308124036892</v>
      </c>
      <c r="Q42" s="8">
        <f t="shared" si="8"/>
        <v>5261.6382413848578</v>
      </c>
      <c r="R42" s="8">
        <f t="shared" si="8"/>
        <v>5688.5734760855366</v>
      </c>
      <c r="S42" s="8">
        <f t="shared" si="8"/>
        <v>5986.558350655896</v>
      </c>
      <c r="T42" s="8">
        <f t="shared" ref="T42:U42" si="9">T40+T41</f>
        <v>6542.3683030006623</v>
      </c>
      <c r="U42" s="8">
        <f t="shared" si="9"/>
        <v>6782.8885592905899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3611.9948060055904</v>
      </c>
      <c r="D44" s="8">
        <f t="shared" ref="D44:S44" si="10">D40</f>
        <v>3914.793049573731</v>
      </c>
      <c r="E44" s="8">
        <f t="shared" si="10"/>
        <v>4255.1182681854007</v>
      </c>
      <c r="F44" s="8">
        <f t="shared" si="10"/>
        <v>4680.2812271228195</v>
      </c>
      <c r="G44" s="8">
        <f t="shared" si="10"/>
        <v>5292.9198370747799</v>
      </c>
      <c r="H44" s="8">
        <f t="shared" si="10"/>
        <v>5561.5582434169773</v>
      </c>
      <c r="I44" s="8">
        <f t="shared" si="10"/>
        <v>4796.2833818274394</v>
      </c>
      <c r="J44" s="8">
        <f t="shared" si="10"/>
        <v>3840.3552549757505</v>
      </c>
      <c r="K44" s="8">
        <f t="shared" si="10"/>
        <v>4222.7868809470292</v>
      </c>
      <c r="L44" s="8">
        <f t="shared" si="10"/>
        <v>4957.9909388658671</v>
      </c>
      <c r="M44" s="8">
        <f t="shared" si="10"/>
        <v>4720.3138900186595</v>
      </c>
      <c r="N44" s="8">
        <f t="shared" si="10"/>
        <v>4545.0038619658199</v>
      </c>
      <c r="O44" s="8">
        <f t="shared" si="10"/>
        <v>4413.6390395420403</v>
      </c>
      <c r="P44" s="8">
        <f t="shared" si="10"/>
        <v>4625.1908450698975</v>
      </c>
      <c r="Q44" s="8">
        <f t="shared" si="10"/>
        <v>5174.3258828733642</v>
      </c>
      <c r="R44" s="8">
        <f t="shared" si="10"/>
        <v>5575.7323060514209</v>
      </c>
      <c r="S44" s="8">
        <f t="shared" si="10"/>
        <v>5884.9232451581056</v>
      </c>
      <c r="T44" s="8">
        <f t="shared" ref="T44:U44" si="11">T40</f>
        <v>6445.6057913845952</v>
      </c>
      <c r="U44" s="8">
        <f t="shared" si="11"/>
        <v>6729.9050609065589</v>
      </c>
    </row>
    <row r="45" spans="1:21" x14ac:dyDescent="0.15">
      <c r="B45" t="s">
        <v>97</v>
      </c>
      <c r="C45" s="1">
        <v>94.62283603916714</v>
      </c>
      <c r="D45" s="1">
        <v>164.59851411388689</v>
      </c>
      <c r="E45" s="1">
        <v>148.99667092349529</v>
      </c>
      <c r="F45" s="1">
        <v>206.94108123950429</v>
      </c>
      <c r="G45" s="1">
        <v>425.48553351172808</v>
      </c>
      <c r="H45" s="1">
        <v>443.5714864902518</v>
      </c>
      <c r="I45" s="1">
        <v>-321.30786922391889</v>
      </c>
      <c r="J45" s="1">
        <v>-1163.9989998871088</v>
      </c>
      <c r="K45" s="1">
        <v>-1055.619226192505</v>
      </c>
      <c r="L45" s="1">
        <v>-44.002743972863406</v>
      </c>
      <c r="M45" s="1">
        <v>75.90480390302038</v>
      </c>
      <c r="N45" s="1">
        <v>136.52966928879979</v>
      </c>
      <c r="O45" s="1">
        <v>8.4751887803415329</v>
      </c>
      <c r="P45" s="1">
        <v>187.10947850554606</v>
      </c>
      <c r="Q45" s="1">
        <v>444.41975390928002</v>
      </c>
      <c r="R45" s="1">
        <v>636.80895709711046</v>
      </c>
      <c r="S45" s="1">
        <v>647.18018308715193</v>
      </c>
      <c r="T45" s="1">
        <v>853.95888826134399</v>
      </c>
      <c r="U45" s="1">
        <v>820.80284729719074</v>
      </c>
    </row>
    <row r="46" spans="1:21" x14ac:dyDescent="0.15">
      <c r="B46" t="s">
        <v>98</v>
      </c>
      <c r="C46" s="1">
        <v>72.955920557432009</v>
      </c>
      <c r="D46" s="1">
        <v>32.357017113550903</v>
      </c>
      <c r="E46" s="1">
        <v>94.62283603916714</v>
      </c>
      <c r="F46" s="1">
        <v>164.59851411388689</v>
      </c>
      <c r="G46" s="1">
        <v>148.99667092349529</v>
      </c>
      <c r="H46" s="1">
        <v>206.94108123950429</v>
      </c>
      <c r="I46" s="1">
        <v>425.48553351172808</v>
      </c>
      <c r="J46" s="1">
        <v>443.5714864902518</v>
      </c>
      <c r="K46" s="1">
        <v>445.23680977924761</v>
      </c>
      <c r="L46" s="1">
        <v>0</v>
      </c>
      <c r="M46" s="1">
        <v>-65.124466371296904</v>
      </c>
      <c r="N46" s="1">
        <v>-173.75645601823533</v>
      </c>
      <c r="O46" s="1">
        <v>-53.160633258329305</v>
      </c>
      <c r="P46" s="1">
        <v>7.4298440108889796</v>
      </c>
      <c r="Q46" s="1">
        <v>-44.104603933522306</v>
      </c>
      <c r="R46" s="1">
        <v>134.71050363222386</v>
      </c>
      <c r="S46" s="1">
        <v>391.69207802820523</v>
      </c>
      <c r="T46" s="1">
        <v>583.73363152488707</v>
      </c>
      <c r="U46" s="1">
        <v>593.79407984532963</v>
      </c>
    </row>
    <row r="47" spans="1:21" x14ac:dyDescent="0.15">
      <c r="B47" t="s">
        <v>95</v>
      </c>
      <c r="C47" s="1">
        <v>30.11523</v>
      </c>
      <c r="D47" s="1">
        <v>31.91451</v>
      </c>
      <c r="E47" s="1">
        <v>38.604280000000003</v>
      </c>
      <c r="F47" s="1">
        <v>53.361159999999998</v>
      </c>
      <c r="G47" s="1">
        <v>53.197119999999998</v>
      </c>
      <c r="H47" s="1">
        <v>23.527139999999999</v>
      </c>
      <c r="I47" s="1">
        <v>-55.880979259999997</v>
      </c>
      <c r="J47" s="1">
        <v>-43.400981948000002</v>
      </c>
      <c r="K47" s="1">
        <v>-43.400981948000002</v>
      </c>
      <c r="L47" s="1">
        <v>35.046358736713799</v>
      </c>
      <c r="M47" s="1">
        <v>4.5410359499999897</v>
      </c>
      <c r="N47" s="22">
        <v>-69.398161156713797</v>
      </c>
      <c r="O47" s="1">
        <v>-43.641188449999994</v>
      </c>
      <c r="P47" s="1">
        <v>-30.888502580000011</v>
      </c>
      <c r="Q47" s="22">
        <v>-25.140152500000006</v>
      </c>
      <c r="R47" s="1">
        <v>-2.2599999999999998</v>
      </c>
      <c r="S47" s="1">
        <v>-3.25</v>
      </c>
      <c r="T47" s="1"/>
      <c r="U47" s="1"/>
    </row>
    <row r="48" spans="1:21" x14ac:dyDescent="0.15">
      <c r="B48" s="3" t="s">
        <v>15</v>
      </c>
      <c r="C48" s="4">
        <f>C40-C45+C46+C47</f>
        <v>3620.4431205238552</v>
      </c>
      <c r="D48" s="4">
        <f t="shared" ref="D48:O48" si="12">D40-D45+D46+D47</f>
        <v>3814.466062573395</v>
      </c>
      <c r="E48" s="4">
        <f t="shared" si="12"/>
        <v>4239.3487133010722</v>
      </c>
      <c r="F48" s="4">
        <f t="shared" si="12"/>
        <v>4691.2998199972026</v>
      </c>
      <c r="G48" s="4">
        <f t="shared" si="12"/>
        <v>5069.6280944865466</v>
      </c>
      <c r="H48" s="4">
        <f t="shared" si="12"/>
        <v>5348.4549781662299</v>
      </c>
      <c r="I48" s="4">
        <f t="shared" si="12"/>
        <v>5487.1958053030867</v>
      </c>
      <c r="J48" s="4">
        <f t="shared" si="12"/>
        <v>5404.5247594051116</v>
      </c>
      <c r="K48" s="4">
        <f t="shared" si="12"/>
        <v>5680.2419349707825</v>
      </c>
      <c r="L48" s="4">
        <f t="shared" si="12"/>
        <v>5037.0400415754448</v>
      </c>
      <c r="M48" s="4">
        <f t="shared" si="12"/>
        <v>4583.8256556943425</v>
      </c>
      <c r="N48" s="4">
        <f t="shared" si="12"/>
        <v>4165.3195755020706</v>
      </c>
      <c r="O48" s="4">
        <f t="shared" si="12"/>
        <v>4308.362029053369</v>
      </c>
      <c r="P48" s="4">
        <f t="shared" ref="P48:U48" si="13">P40-P45+P46+P47</f>
        <v>4414.6227079952405</v>
      </c>
      <c r="Q48" s="4">
        <f t="shared" si="13"/>
        <v>4660.6613725305615</v>
      </c>
      <c r="R48" s="4">
        <f t="shared" si="13"/>
        <v>5071.3738525865338</v>
      </c>
      <c r="S48" s="4">
        <f t="shared" si="13"/>
        <v>5626.1851400991591</v>
      </c>
      <c r="T48" s="4">
        <f t="shared" si="13"/>
        <v>6175.3805346481377</v>
      </c>
      <c r="U48" s="4">
        <f t="shared" si="13"/>
        <v>6502.896293454698</v>
      </c>
    </row>
    <row r="49" spans="1:21" x14ac:dyDescent="0.15">
      <c r="M49" s="1"/>
      <c r="N49" s="1"/>
      <c r="O49" s="1"/>
      <c r="P49" s="1"/>
      <c r="Q49" s="1"/>
      <c r="R49" s="1"/>
    </row>
    <row r="50" spans="1:21" x14ac:dyDescent="0.15">
      <c r="A50" s="3"/>
      <c r="B50" s="3" t="s">
        <v>118</v>
      </c>
      <c r="C50" s="4">
        <f>C51+C52+C53</f>
        <v>167.08708775199958</v>
      </c>
      <c r="D50" s="4">
        <f t="shared" ref="D50:K50" si="14">D51+D52+D53</f>
        <v>178.95519728800011</v>
      </c>
      <c r="E50" s="4">
        <f t="shared" si="14"/>
        <v>184.12538259999985</v>
      </c>
      <c r="F50" s="4">
        <f t="shared" si="14"/>
        <v>208.88787364799978</v>
      </c>
      <c r="G50" s="4">
        <f t="shared" si="14"/>
        <v>235.44308627999996</v>
      </c>
      <c r="H50" s="4">
        <f t="shared" si="14"/>
        <v>252.93865165599982</v>
      </c>
      <c r="I50" s="4">
        <f t="shared" si="14"/>
        <v>209.61628353599963</v>
      </c>
      <c r="J50" s="4">
        <f t="shared" si="14"/>
        <v>148.34115424171887</v>
      </c>
      <c r="K50" s="4">
        <f t="shared" si="14"/>
        <v>143.26227</v>
      </c>
      <c r="L50" s="4">
        <f t="shared" ref="L50:S50" si="15">L51+L52+L53</f>
        <v>243.54115282000001</v>
      </c>
      <c r="M50" s="4">
        <f t="shared" si="15"/>
        <v>239.53022101126933</v>
      </c>
      <c r="N50" s="4">
        <f t="shared" si="15"/>
        <v>229.70864270147601</v>
      </c>
      <c r="O50" s="4">
        <f t="shared" si="15"/>
        <v>260.83981280916669</v>
      </c>
      <c r="P50" s="4">
        <f t="shared" si="15"/>
        <v>281.54582678228991</v>
      </c>
      <c r="Q50" s="4">
        <f t="shared" si="15"/>
        <v>291.16789965872698</v>
      </c>
      <c r="R50" s="4">
        <f t="shared" si="15"/>
        <v>276.58076830069507</v>
      </c>
      <c r="S50" s="4">
        <f t="shared" si="15"/>
        <v>267.90511981946412</v>
      </c>
      <c r="T50" s="4">
        <f t="shared" ref="T50:U50" si="16">T51+T52+T53</f>
        <v>298.72146111241705</v>
      </c>
      <c r="U50" s="4">
        <f t="shared" si="16"/>
        <v>308.84761233656678</v>
      </c>
    </row>
    <row r="51" spans="1:21" x14ac:dyDescent="0.15">
      <c r="B51" t="s">
        <v>43</v>
      </c>
      <c r="C51" s="1">
        <v>166.97805775199959</v>
      </c>
      <c r="D51" s="1">
        <v>178.6359572880001</v>
      </c>
      <c r="E51" s="1">
        <v>183.79428259999986</v>
      </c>
      <c r="F51" s="1">
        <v>207.53236364799977</v>
      </c>
      <c r="G51" s="1">
        <v>235.27666627999997</v>
      </c>
      <c r="H51" s="1">
        <v>252.93865165599982</v>
      </c>
      <c r="I51" s="1">
        <v>209.61628353599963</v>
      </c>
      <c r="J51" s="1">
        <v>148.34115424171887</v>
      </c>
      <c r="K51" s="1">
        <v>143.26227</v>
      </c>
      <c r="L51" s="1">
        <v>227.44077000000001</v>
      </c>
      <c r="M51" s="1">
        <v>239.50616539126932</v>
      </c>
      <c r="N51" s="1">
        <v>229.70864270147601</v>
      </c>
      <c r="O51" s="1">
        <v>260.83981280916669</v>
      </c>
      <c r="P51" s="1">
        <v>281.52097678228989</v>
      </c>
      <c r="Q51" s="1">
        <v>291.16789965872698</v>
      </c>
      <c r="R51" s="1">
        <v>276.58076830069507</v>
      </c>
      <c r="S51" s="1">
        <v>267.90511981946412</v>
      </c>
      <c r="T51" s="1">
        <v>298.72146111241705</v>
      </c>
      <c r="U51" s="1">
        <v>308.84761233656678</v>
      </c>
    </row>
    <row r="52" spans="1:21" x14ac:dyDescent="0.15">
      <c r="B52" t="s">
        <v>57</v>
      </c>
      <c r="K52" s="1"/>
      <c r="M52" s="1"/>
      <c r="N52" s="1"/>
      <c r="O52" s="1"/>
      <c r="P52" s="1"/>
      <c r="Q52" s="1"/>
      <c r="R52" s="1"/>
    </row>
    <row r="53" spans="1:21" x14ac:dyDescent="0.15">
      <c r="B53" t="s">
        <v>120</v>
      </c>
      <c r="C53" s="11">
        <v>0.10903</v>
      </c>
      <c r="D53" s="11">
        <v>0.31924000000000002</v>
      </c>
      <c r="E53" s="11">
        <v>0.33110000000000001</v>
      </c>
      <c r="F53" s="11">
        <v>1.35551</v>
      </c>
      <c r="G53" s="11">
        <v>0.16642000000000001</v>
      </c>
      <c r="H53" s="11"/>
      <c r="I53" s="11"/>
      <c r="J53" s="11"/>
      <c r="L53" s="17">
        <v>16.10038282</v>
      </c>
      <c r="M53" s="23">
        <v>2.405562E-2</v>
      </c>
      <c r="N53" s="1">
        <v>0</v>
      </c>
      <c r="O53" s="1"/>
      <c r="P53" s="23">
        <f>24.85/1000</f>
        <v>2.4850000000000001E-2</v>
      </c>
      <c r="Q53" s="23"/>
      <c r="R53" s="1"/>
    </row>
    <row r="54" spans="1:21" x14ac:dyDescent="0.15">
      <c r="B54" t="s">
        <v>121</v>
      </c>
      <c r="C54" s="11">
        <v>5.2243700000000004</v>
      </c>
      <c r="D54" s="11">
        <v>5.35684</v>
      </c>
      <c r="E54" s="11">
        <v>5.5496800000000004</v>
      </c>
      <c r="F54" s="11">
        <v>5.5623300000000002</v>
      </c>
      <c r="G54" s="11">
        <v>5.3198800000000004</v>
      </c>
      <c r="H54" s="11">
        <v>5.4885099999999998</v>
      </c>
      <c r="I54" s="11">
        <v>5.8793800000000003</v>
      </c>
      <c r="J54" s="11">
        <v>5.9224499999999995</v>
      </c>
      <c r="M54" s="1"/>
      <c r="N54" s="1"/>
      <c r="O54" s="1"/>
      <c r="P54" s="1"/>
      <c r="Q54" s="1"/>
      <c r="R54" s="1"/>
    </row>
    <row r="55" spans="1:21" x14ac:dyDescent="0.15">
      <c r="M55" s="1"/>
      <c r="N55" s="1"/>
      <c r="O55" s="1"/>
      <c r="P55" s="1"/>
      <c r="Q55" s="1"/>
      <c r="R55" s="1"/>
    </row>
    <row r="56" spans="1:21" x14ac:dyDescent="0.15">
      <c r="B56" s="3" t="s">
        <v>48</v>
      </c>
      <c r="M56" s="1"/>
      <c r="N56" s="1"/>
      <c r="O56" s="1"/>
      <c r="P56" s="1"/>
      <c r="Q56" s="1"/>
      <c r="R56" s="1"/>
    </row>
    <row r="57" spans="1:21" x14ac:dyDescent="0.15">
      <c r="B57" t="s">
        <v>49</v>
      </c>
      <c r="C57" s="1">
        <v>522.06899999999996</v>
      </c>
      <c r="D57" s="1">
        <v>549.36199999999997</v>
      </c>
      <c r="E57" s="1">
        <v>586.58942999999999</v>
      </c>
      <c r="F57" s="1">
        <v>649.51976000000002</v>
      </c>
      <c r="G57" s="1">
        <v>739.88867000000005</v>
      </c>
      <c r="H57" s="1">
        <v>773.42655000000002</v>
      </c>
      <c r="I57" s="1">
        <v>814.39720999999997</v>
      </c>
      <c r="J57" s="1">
        <v>801.51341000000002</v>
      </c>
      <c r="K57" s="1">
        <v>1179.8927900000001</v>
      </c>
      <c r="L57" s="1">
        <v>1131.7874899999999</v>
      </c>
      <c r="M57" s="1">
        <v>1136.7940000799999</v>
      </c>
      <c r="N57" s="1">
        <v>1082.3997861800001</v>
      </c>
      <c r="O57" s="1">
        <v>1140.2879645999999</v>
      </c>
      <c r="P57" s="1">
        <v>1160.31752252</v>
      </c>
      <c r="Q57" s="1">
        <v>1170.54784174</v>
      </c>
      <c r="R57" s="1">
        <v>1259.82799798</v>
      </c>
      <c r="S57" s="1">
        <v>1361.1764612500001</v>
      </c>
      <c r="T57" s="1">
        <v>1411.2610802099996</v>
      </c>
      <c r="U57" s="1">
        <v>1507.5288447099999</v>
      </c>
    </row>
    <row r="58" spans="1:21" x14ac:dyDescent="0.15">
      <c r="B58" t="s">
        <v>50</v>
      </c>
      <c r="C58" s="1">
        <v>20.266999999999999</v>
      </c>
      <c r="D58" s="1">
        <v>27.222999999999999</v>
      </c>
      <c r="E58" s="1">
        <v>32.859000000000002</v>
      </c>
      <c r="F58" s="1">
        <v>41.503999999999998</v>
      </c>
      <c r="G58" s="1">
        <v>50.728999999999999</v>
      </c>
      <c r="H58" s="1">
        <v>54.412999999999997</v>
      </c>
      <c r="I58" s="1">
        <v>52.338999999999999</v>
      </c>
      <c r="J58" s="1">
        <v>44.265000000000001</v>
      </c>
      <c r="K58" s="1">
        <v>44.265000000000001</v>
      </c>
      <c r="L58" s="1">
        <v>47.427</v>
      </c>
      <c r="M58" s="1">
        <v>37.338000000000001</v>
      </c>
      <c r="N58" s="1">
        <v>34.762</v>
      </c>
      <c r="O58" s="1">
        <v>54.651000000000003</v>
      </c>
      <c r="P58" s="1">
        <v>66.444999999999993</v>
      </c>
      <c r="Q58" s="1">
        <v>86.138999999999996</v>
      </c>
      <c r="R58" s="1">
        <v>50.78</v>
      </c>
      <c r="S58" s="1">
        <v>36.052</v>
      </c>
      <c r="T58" s="1">
        <v>43.773000000000003</v>
      </c>
      <c r="U58" s="1">
        <v>26.518000000000001</v>
      </c>
    </row>
    <row r="59" spans="1:21" x14ac:dyDescent="0.15">
      <c r="B59" t="s">
        <v>51</v>
      </c>
      <c r="C59" s="1">
        <v>227.87200000000001</v>
      </c>
      <c r="D59" s="1">
        <v>271.23</v>
      </c>
      <c r="E59" s="1">
        <v>350.80700000000002</v>
      </c>
      <c r="F59" s="1">
        <v>490.74700000000001</v>
      </c>
      <c r="G59" s="1">
        <v>573.57000000000005</v>
      </c>
      <c r="H59" s="1">
        <v>552.25599999999997</v>
      </c>
      <c r="I59" s="1">
        <v>333.49799999999999</v>
      </c>
      <c r="J59" s="1">
        <v>259.57299999999998</v>
      </c>
      <c r="K59" s="1">
        <v>259.57299999999998</v>
      </c>
      <c r="L59" s="1">
        <v>254.637</v>
      </c>
      <c r="M59" s="1">
        <v>222.988</v>
      </c>
      <c r="N59" s="1">
        <v>207.10300000000001</v>
      </c>
      <c r="O59" s="1">
        <v>207.251</v>
      </c>
      <c r="P59" s="1">
        <v>223.08099999999999</v>
      </c>
      <c r="Q59" s="1">
        <v>241.59299999999999</v>
      </c>
      <c r="R59" s="1">
        <v>254.29599999999999</v>
      </c>
      <c r="S59" s="1">
        <f>235.564+61.77</f>
        <v>297.334</v>
      </c>
      <c r="T59" s="1">
        <f>255.093+65.476</f>
        <v>320.56899999999996</v>
      </c>
      <c r="U59" s="1">
        <v>309.05500000000001</v>
      </c>
    </row>
    <row r="60" spans="1:21" x14ac:dyDescent="0.15">
      <c r="B60" t="s">
        <v>61</v>
      </c>
      <c r="C60" s="1"/>
      <c r="D60" s="1"/>
      <c r="E60" s="1"/>
      <c r="F60" s="1"/>
      <c r="G60" s="1"/>
      <c r="H60" s="1"/>
      <c r="I60" s="1"/>
      <c r="J60" s="1"/>
      <c r="K60" s="1"/>
      <c r="M60" s="1"/>
      <c r="N60" s="1"/>
      <c r="O60" s="1"/>
      <c r="P60" s="1"/>
      <c r="Q60" s="1"/>
      <c r="R60" s="1"/>
    </row>
    <row r="61" spans="1:21" x14ac:dyDescent="0.15">
      <c r="B61" t="s">
        <v>45</v>
      </c>
      <c r="C61" s="1">
        <v>105.828</v>
      </c>
      <c r="D61" s="1">
        <v>104.477</v>
      </c>
      <c r="E61" s="1">
        <v>103.816</v>
      </c>
      <c r="F61" s="1">
        <v>107.21</v>
      </c>
      <c r="G61" s="1">
        <v>107.914</v>
      </c>
      <c r="H61" s="1">
        <v>111.541</v>
      </c>
      <c r="I61" s="1">
        <v>105.143</v>
      </c>
      <c r="J61" s="1">
        <v>93.12</v>
      </c>
      <c r="K61" s="1">
        <v>93.12</v>
      </c>
      <c r="L61" s="1">
        <v>86.465999999999994</v>
      </c>
      <c r="M61" s="1">
        <v>73.668000000000006</v>
      </c>
      <c r="N61" s="1">
        <v>62.027000000000001</v>
      </c>
      <c r="O61" s="1">
        <v>60.445999999999998</v>
      </c>
      <c r="P61" s="1">
        <v>57.872</v>
      </c>
      <c r="Q61" s="1">
        <v>45.429000000000002</v>
      </c>
      <c r="R61" s="1">
        <v>51.375999999999998</v>
      </c>
      <c r="S61" s="1">
        <v>57.686</v>
      </c>
      <c r="T61" s="1">
        <v>57.142000000000003</v>
      </c>
      <c r="U61" s="1">
        <v>57.13</v>
      </c>
    </row>
    <row r="62" spans="1:21" x14ac:dyDescent="0.15">
      <c r="B62" s="16" t="s">
        <v>63</v>
      </c>
      <c r="M62" s="1"/>
      <c r="N62" s="1"/>
      <c r="O62" s="1"/>
      <c r="P62" s="1"/>
      <c r="Q62" s="1"/>
      <c r="R62" s="1"/>
    </row>
    <row r="63" spans="1:21" x14ac:dyDescent="0.15">
      <c r="B63" t="s">
        <v>131</v>
      </c>
      <c r="M63" s="1"/>
      <c r="N63" s="1"/>
      <c r="O63" s="1">
        <v>0</v>
      </c>
      <c r="P63" s="1">
        <v>0</v>
      </c>
      <c r="Q63" s="1">
        <v>0</v>
      </c>
      <c r="R63" s="1">
        <v>2.1110400000000001E-2</v>
      </c>
      <c r="S63" s="1">
        <v>-2.1110400000000001E-2</v>
      </c>
      <c r="T63" s="1">
        <v>0</v>
      </c>
      <c r="U63" s="1">
        <v>0</v>
      </c>
    </row>
    <row r="64" spans="1:21" x14ac:dyDescent="0.15">
      <c r="B64" t="s">
        <v>134</v>
      </c>
      <c r="C64" s="1">
        <v>130.85405</v>
      </c>
      <c r="D64" s="1">
        <v>97.477149999999995</v>
      </c>
      <c r="E64" s="1">
        <v>104.38885999999999</v>
      </c>
      <c r="F64" s="1">
        <v>111.12588</v>
      </c>
      <c r="G64" s="1">
        <v>286.5557</v>
      </c>
      <c r="H64" s="1">
        <v>147.85523999999998</v>
      </c>
      <c r="I64" s="1">
        <v>140.66179</v>
      </c>
      <c r="J64" s="1">
        <v>116.83571999999999</v>
      </c>
      <c r="K64" s="1">
        <v>116.83571999999999</v>
      </c>
      <c r="L64" s="1">
        <v>123.47525</v>
      </c>
      <c r="M64" s="1">
        <v>131.54483999999999</v>
      </c>
      <c r="N64" s="1">
        <v>176.92291</v>
      </c>
      <c r="O64" s="1">
        <v>120.26456</v>
      </c>
      <c r="P64" s="1">
        <v>117.24544999999999</v>
      </c>
      <c r="Q64" s="1">
        <v>120.6726</v>
      </c>
      <c r="R64" s="1">
        <v>125.96724</v>
      </c>
      <c r="S64" s="1">
        <v>97.944429999999997</v>
      </c>
      <c r="T64" s="1">
        <v>133.03248000000002</v>
      </c>
      <c r="U64" s="1">
        <v>124.88160000000001</v>
      </c>
    </row>
    <row r="65" spans="2:21" x14ac:dyDescent="0.15">
      <c r="B65" t="s">
        <v>137</v>
      </c>
      <c r="C65" s="1">
        <f>C16</f>
        <v>444.53476999999998</v>
      </c>
      <c r="D65" s="1">
        <f t="shared" ref="D65:L65" si="17">D16</f>
        <v>503.13049000000001</v>
      </c>
      <c r="E65" s="1">
        <f t="shared" si="17"/>
        <v>577.89271999999994</v>
      </c>
      <c r="F65" s="1">
        <f t="shared" si="17"/>
        <v>559.71752400000003</v>
      </c>
      <c r="G65" s="1">
        <f t="shared" si="17"/>
        <v>580.78972099999987</v>
      </c>
      <c r="H65" s="1">
        <f t="shared" si="17"/>
        <v>566.18990899999994</v>
      </c>
      <c r="I65" s="1">
        <f t="shared" si="17"/>
        <v>477.14436426000003</v>
      </c>
      <c r="J65" s="1">
        <f t="shared" si="17"/>
        <v>385.15064194799999</v>
      </c>
      <c r="K65" s="1">
        <f t="shared" si="17"/>
        <v>385.15064194799999</v>
      </c>
      <c r="L65" s="1">
        <f t="shared" si="17"/>
        <v>495.06522000000001</v>
      </c>
      <c r="M65" s="1">
        <v>493.63292652000001</v>
      </c>
      <c r="N65" s="1">
        <v>585.21179037000002</v>
      </c>
      <c r="O65" s="1">
        <v>697.63086214999998</v>
      </c>
      <c r="P65" s="1">
        <v>764.16519002000018</v>
      </c>
      <c r="Q65" s="22">
        <v>802.02081181000017</v>
      </c>
      <c r="R65" s="1">
        <v>994.91019312000003</v>
      </c>
      <c r="S65" s="1">
        <v>1026.4851849699999</v>
      </c>
      <c r="T65" s="1">
        <v>1112.826</v>
      </c>
      <c r="U65" s="1">
        <v>1064.2970343300001</v>
      </c>
    </row>
    <row r="66" spans="2:21" x14ac:dyDescent="0.15">
      <c r="B66" t="s">
        <v>138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>
        <v>34.102409999999999</v>
      </c>
      <c r="N66" s="1">
        <v>92.472721629999995</v>
      </c>
      <c r="O66" s="1">
        <v>697.63086214999998</v>
      </c>
      <c r="P66" s="1">
        <v>117.69188097</v>
      </c>
      <c r="Q66" s="22">
        <v>123.52992309</v>
      </c>
      <c r="R66" s="1">
        <v>134.1215163</v>
      </c>
      <c r="S66" s="1">
        <v>137.87409577</v>
      </c>
      <c r="T66" s="1">
        <v>136.11000000000001</v>
      </c>
      <c r="U66" s="1">
        <v>133.35219566000001</v>
      </c>
    </row>
    <row r="67" spans="2:21" x14ac:dyDescent="0.15">
      <c r="B67" s="16"/>
      <c r="M67" s="1"/>
      <c r="N67" s="1"/>
      <c r="O67" s="1"/>
      <c r="P67" s="1"/>
      <c r="Q67" s="1"/>
      <c r="R67" s="1"/>
      <c r="U67" s="1"/>
    </row>
    <row r="68" spans="2:21" x14ac:dyDescent="0.15">
      <c r="B68" s="3" t="s">
        <v>0</v>
      </c>
      <c r="C68" s="4">
        <v>350.29</v>
      </c>
      <c r="D68" s="4">
        <v>374.03</v>
      </c>
      <c r="E68" s="4">
        <v>384.83100000000002</v>
      </c>
      <c r="F68" s="4">
        <v>434.53411999999997</v>
      </c>
      <c r="G68" s="4">
        <v>489.08915000000002</v>
      </c>
      <c r="H68" s="4">
        <v>525.24738000000002</v>
      </c>
      <c r="I68" s="4">
        <v>435.28501</v>
      </c>
      <c r="J68" s="4">
        <v>307.98032000000001</v>
      </c>
      <c r="K68" s="4">
        <v>409.04458</v>
      </c>
      <c r="L68" s="4">
        <v>511.59509000000003</v>
      </c>
      <c r="M68" s="4">
        <v>495.19150133975</v>
      </c>
      <c r="N68" s="4">
        <v>473.14623964943013</v>
      </c>
      <c r="O68" s="4">
        <v>518.88908427647402</v>
      </c>
      <c r="P68" s="4">
        <v>546.36314629776928</v>
      </c>
      <c r="Q68" s="4">
        <v>566.70126942330717</v>
      </c>
      <c r="R68" s="4">
        <v>555.34054801978721</v>
      </c>
      <c r="S68" s="45">
        <v>565.64782860962839</v>
      </c>
      <c r="T68" s="4">
        <v>612.290196922007</v>
      </c>
      <c r="U68" s="4">
        <v>645.58972304053634</v>
      </c>
    </row>
    <row r="69" spans="2:21" x14ac:dyDescent="0.15">
      <c r="M69" s="1"/>
      <c r="N69" s="1"/>
      <c r="O69" s="1"/>
      <c r="P69" s="1"/>
      <c r="Q69" s="1"/>
      <c r="R69" s="1"/>
    </row>
    <row r="70" spans="2:21" x14ac:dyDescent="0.15">
      <c r="B70" s="7" t="s">
        <v>1</v>
      </c>
      <c r="M70" s="1"/>
      <c r="N70" s="1"/>
      <c r="O70" s="1"/>
      <c r="P70" s="1"/>
      <c r="Q70" s="1"/>
      <c r="R70" s="1"/>
    </row>
    <row r="71" spans="2:21" x14ac:dyDescent="0.15">
      <c r="B71" t="s">
        <v>117</v>
      </c>
      <c r="C71" s="1">
        <v>30271.685000000001</v>
      </c>
      <c r="D71" s="1">
        <v>32396.85</v>
      </c>
      <c r="E71" s="1">
        <v>34229.642</v>
      </c>
      <c r="F71" s="1">
        <v>36631.531999999999</v>
      </c>
      <c r="G71" s="1">
        <v>39058.508000000002</v>
      </c>
      <c r="H71" s="1">
        <v>41425.114999999998</v>
      </c>
      <c r="I71" s="1">
        <v>42308.705000000002</v>
      </c>
      <c r="J71" s="1">
        <v>40296.021000000001</v>
      </c>
      <c r="K71" s="1">
        <v>40296.021000000001</v>
      </c>
      <c r="L71" s="1">
        <v>40811.481</v>
      </c>
      <c r="M71" s="1">
        <v>40595.33</v>
      </c>
      <c r="N71" s="1">
        <v>39204.779000000002</v>
      </c>
      <c r="O71" s="1">
        <v>39032.453999999998</v>
      </c>
      <c r="P71" s="1">
        <v>39266.705000000002</v>
      </c>
      <c r="Q71" s="1">
        <v>40566.239999999998</v>
      </c>
      <c r="R71" s="1">
        <v>42013.703999999998</v>
      </c>
      <c r="S71" s="1">
        <v>44205.4</v>
      </c>
      <c r="T71" s="1">
        <v>45823.321000000004</v>
      </c>
      <c r="U71" s="1">
        <v>47164.165000000001</v>
      </c>
    </row>
    <row r="72" spans="2:21" x14ac:dyDescent="0.15">
      <c r="B72" t="s">
        <v>99</v>
      </c>
      <c r="C72" s="46">
        <v>0.80205475858419484</v>
      </c>
      <c r="D72" s="46">
        <v>0.83360378564444926</v>
      </c>
      <c r="E72" s="46">
        <v>0.86596577223889348</v>
      </c>
      <c r="F72" s="46">
        <v>0.90147932773044248</v>
      </c>
      <c r="G72" s="46">
        <v>0.93735439588022762</v>
      </c>
      <c r="H72" s="46">
        <v>0.96937832169620153</v>
      </c>
      <c r="I72" s="46">
        <v>0.99123105433066994</v>
      </c>
      <c r="J72" s="46">
        <v>0.99265692943446437</v>
      </c>
      <c r="K72" s="46">
        <v>0.99265692943446437</v>
      </c>
      <c r="L72" s="46">
        <v>0.99417965103618078</v>
      </c>
      <c r="M72" s="44">
        <v>0.99398342638882498</v>
      </c>
      <c r="N72" s="44">
        <v>0.99284431673330686</v>
      </c>
      <c r="O72" s="44">
        <v>0.99680085259460838</v>
      </c>
      <c r="P72" s="44">
        <v>0.9945740030995095</v>
      </c>
      <c r="Q72" s="44">
        <v>1</v>
      </c>
      <c r="R72" s="44">
        <v>1.0032289879352072</v>
      </c>
      <c r="S72" s="44">
        <v>1.0162661487698037</v>
      </c>
      <c r="T72" s="44">
        <v>1.0283407570119676</v>
      </c>
      <c r="U72">
        <v>1.0426193005659221</v>
      </c>
    </row>
    <row r="73" spans="2:21" x14ac:dyDescent="0.15">
      <c r="B73" t="s">
        <v>160</v>
      </c>
      <c r="C73" s="1">
        <f>C71/C72</f>
        <v>37742.666165881572</v>
      </c>
      <c r="D73" s="1">
        <f t="shared" ref="D73:P73" si="18">D71/D72</f>
        <v>38863.607097170723</v>
      </c>
      <c r="E73" s="1">
        <f t="shared" si="18"/>
        <v>39527.707788613487</v>
      </c>
      <c r="F73" s="1">
        <f t="shared" si="18"/>
        <v>40634.910721938868</v>
      </c>
      <c r="G73" s="1">
        <f t="shared" si="18"/>
        <v>41668.880171327197</v>
      </c>
      <c r="H73" s="1">
        <f t="shared" si="18"/>
        <v>42733.692380818917</v>
      </c>
      <c r="I73" s="1">
        <f t="shared" si="18"/>
        <v>42682.989818724971</v>
      </c>
      <c r="J73" s="1">
        <f t="shared" si="18"/>
        <v>40594.106387750107</v>
      </c>
      <c r="K73" s="1">
        <f t="shared" si="18"/>
        <v>40594.106387750107</v>
      </c>
      <c r="L73" s="1">
        <f t="shared" si="18"/>
        <v>41050.408703763307</v>
      </c>
      <c r="M73" s="1">
        <f t="shared" si="18"/>
        <v>40841.053202953488</v>
      </c>
      <c r="N73" s="1">
        <f t="shared" si="18"/>
        <v>39487.337882935179</v>
      </c>
      <c r="O73" s="1">
        <f t="shared" si="18"/>
        <v>39157.725335407806</v>
      </c>
      <c r="P73" s="1">
        <f t="shared" si="18"/>
        <v>39480.928395100302</v>
      </c>
      <c r="Q73" s="1">
        <f>Q71/Q72</f>
        <v>40566.239999999998</v>
      </c>
      <c r="R73" s="1">
        <f>R71/R72</f>
        <v>41878.47889689709</v>
      </c>
      <c r="S73" s="1">
        <f>S71/S72</f>
        <v>43497.857380678186</v>
      </c>
      <c r="T73" s="1">
        <f>T71/T72</f>
        <v>44560.444276416754</v>
      </c>
      <c r="U73" s="1">
        <f>U71/U72</f>
        <v>45236.228577775051</v>
      </c>
    </row>
    <row r="74" spans="2:21" x14ac:dyDescent="0.15">
      <c r="B74" t="s">
        <v>107</v>
      </c>
      <c r="C74" s="1">
        <v>1843755</v>
      </c>
      <c r="D74" s="1">
        <v>1894868</v>
      </c>
      <c r="E74" s="1">
        <v>1915540</v>
      </c>
      <c r="F74" s="1">
        <v>1968280</v>
      </c>
      <c r="G74" s="1">
        <v>1995833</v>
      </c>
      <c r="H74" s="1">
        <v>2025951</v>
      </c>
      <c r="I74" s="1">
        <v>2075968</v>
      </c>
      <c r="J74" s="1">
        <v>2103992</v>
      </c>
      <c r="K74" s="1">
        <v>2103992</v>
      </c>
      <c r="L74" s="1">
        <v>2118519</v>
      </c>
      <c r="M74" s="1">
        <v>2126769</v>
      </c>
      <c r="N74" s="1">
        <v>2118344</v>
      </c>
      <c r="O74" s="1">
        <v>2118679</v>
      </c>
      <c r="P74" s="38">
        <v>2104815</v>
      </c>
      <c r="Q74" s="38">
        <v>2100306</v>
      </c>
      <c r="R74" s="1">
        <v>2101924</v>
      </c>
      <c r="S74" s="1">
        <v>2108121</v>
      </c>
      <c r="T74" s="1">
        <v>2127685</v>
      </c>
      <c r="U74" s="1">
        <v>2153389</v>
      </c>
    </row>
    <row r="75" spans="2:21" x14ac:dyDescent="0.15">
      <c r="B75" t="s">
        <v>58</v>
      </c>
      <c r="C75" s="1">
        <v>1919377.3313597192</v>
      </c>
      <c r="D75" s="1">
        <v>1973151.1126448147</v>
      </c>
      <c r="E75" s="1">
        <v>1996115.1792686046</v>
      </c>
      <c r="F75" s="1">
        <v>2053310.2174049092</v>
      </c>
      <c r="G75" s="1">
        <v>2084042.1823510814</v>
      </c>
      <c r="H75" s="1">
        <v>2116943.826708545</v>
      </c>
      <c r="I75" s="1">
        <v>2173694.1415787134</v>
      </c>
      <c r="J75" s="1">
        <v>2206482.664785889</v>
      </c>
      <c r="K75" s="1">
        <v>2206482.664785889</v>
      </c>
      <c r="L75" s="1"/>
      <c r="M75" s="1"/>
      <c r="N75" s="1"/>
      <c r="O75" s="1"/>
      <c r="P75" s="1"/>
      <c r="Q75" s="1"/>
      <c r="R75" s="1"/>
    </row>
    <row r="76" spans="2:21" x14ac:dyDescent="0.15">
      <c r="B76" t="s">
        <v>59</v>
      </c>
      <c r="C76" s="1">
        <v>1913572.3953986019</v>
      </c>
      <c r="D76" s="1">
        <v>1967442.225498782</v>
      </c>
      <c r="E76" s="1">
        <v>1985496.404127703</v>
      </c>
      <c r="F76" s="1">
        <v>2036307.1999168191</v>
      </c>
      <c r="G76" s="1">
        <v>2062267.9427446919</v>
      </c>
      <c r="H76" s="1">
        <v>2093064.3434689837</v>
      </c>
      <c r="I76" s="1">
        <v>2148675.7356249988</v>
      </c>
      <c r="J76" s="1">
        <v>2177855.5714531383</v>
      </c>
      <c r="K76" s="1">
        <v>2177855.5714531383</v>
      </c>
      <c r="L76" s="1">
        <v>2192892.8157838453</v>
      </c>
      <c r="M76" s="1">
        <v>2201290.5080956924</v>
      </c>
      <c r="N76" s="1">
        <v>2197223.239802456</v>
      </c>
      <c r="O76" s="1">
        <v>2155081.744638171</v>
      </c>
      <c r="P76" s="1">
        <v>2137482.4953766665</v>
      </c>
      <c r="Q76" s="1">
        <v>2131354</v>
      </c>
      <c r="R76" s="1">
        <v>2132944</v>
      </c>
      <c r="S76" s="1">
        <v>2138543</v>
      </c>
      <c r="T76" s="1">
        <v>2157213</v>
      </c>
      <c r="U76" s="1">
        <v>2184609</v>
      </c>
    </row>
    <row r="77" spans="2:21" x14ac:dyDescent="0.15">
      <c r="M77" s="1"/>
      <c r="N77" s="1"/>
      <c r="O77" s="1"/>
      <c r="P77" s="1"/>
      <c r="Q77" s="1"/>
      <c r="R77" s="1"/>
    </row>
    <row r="78" spans="2:21" x14ac:dyDescent="0.15">
      <c r="B78" s="7" t="s">
        <v>60</v>
      </c>
      <c r="M78" s="1"/>
      <c r="N78" s="1"/>
      <c r="O78" s="1"/>
      <c r="P78" s="1"/>
      <c r="Q78" s="1"/>
      <c r="R78" s="1"/>
    </row>
    <row r="79" spans="2:21" x14ac:dyDescent="0.15">
      <c r="B79" t="s">
        <v>66</v>
      </c>
      <c r="C79" s="9">
        <f t="shared" ref="C79:L79" si="19">C40/C71</f>
        <v>0.11931925183568705</v>
      </c>
      <c r="D79" s="9">
        <f t="shared" si="19"/>
        <v>0.12083869418087657</v>
      </c>
      <c r="E79" s="9">
        <f t="shared" si="19"/>
        <v>0.12431091941263658</v>
      </c>
      <c r="F79" s="9">
        <f t="shared" si="19"/>
        <v>0.12776646161353064</v>
      </c>
      <c r="G79" s="9">
        <f t="shared" si="19"/>
        <v>0.13551259656602294</v>
      </c>
      <c r="H79" s="9">
        <f t="shared" si="19"/>
        <v>0.13425571041666337</v>
      </c>
      <c r="I79" s="9">
        <f t="shared" si="19"/>
        <v>0.11336398459436277</v>
      </c>
      <c r="J79" s="9">
        <f t="shared" si="19"/>
        <v>9.5303584812399977E-2</v>
      </c>
      <c r="K79" s="9">
        <f t="shared" si="19"/>
        <v>0.10479414036802863</v>
      </c>
      <c r="L79" s="14">
        <f t="shared" si="19"/>
        <v>0.12148520017849554</v>
      </c>
      <c r="M79" s="14">
        <f t="shared" ref="M79:R79" si="20">M40/M71</f>
        <v>0.11627726366600935</v>
      </c>
      <c r="N79" s="14">
        <f t="shared" si="20"/>
        <v>0.11592984268488848</v>
      </c>
      <c r="O79" s="14">
        <f t="shared" si="20"/>
        <v>0.11307613504244546</v>
      </c>
      <c r="P79" s="14">
        <f t="shared" si="20"/>
        <v>0.11778912554720079</v>
      </c>
      <c r="Q79" s="14">
        <f t="shared" si="20"/>
        <v>0.12755251368806586</v>
      </c>
      <c r="R79" s="14">
        <f t="shared" si="20"/>
        <v>0.13271222899203131</v>
      </c>
      <c r="S79" s="14">
        <f>S40/S71</f>
        <v>0.13312679548557654</v>
      </c>
      <c r="T79" s="14">
        <f>T40/T71</f>
        <v>0.14066212685424076</v>
      </c>
      <c r="U79" s="14">
        <f>U40/U71</f>
        <v>0.14269106769740456</v>
      </c>
    </row>
    <row r="80" spans="2:21" x14ac:dyDescent="0.15">
      <c r="B80" t="s">
        <v>110</v>
      </c>
      <c r="C80" s="9">
        <f t="shared" ref="C80:L80" si="21">C48/C71</f>
        <v>0.11959833489691291</v>
      </c>
      <c r="D80" s="9">
        <f t="shared" si="21"/>
        <v>0.11774188115737781</v>
      </c>
      <c r="E80" s="9">
        <f t="shared" si="21"/>
        <v>0.1238502206158356</v>
      </c>
      <c r="F80" s="9">
        <f t="shared" si="21"/>
        <v>0.12806725691945406</v>
      </c>
      <c r="G80" s="9">
        <f t="shared" si="21"/>
        <v>0.12979574372084429</v>
      </c>
      <c r="H80" s="9">
        <f t="shared" si="21"/>
        <v>0.12911140930245407</v>
      </c>
      <c r="I80" s="9">
        <f t="shared" si="21"/>
        <v>0.12969425098931972</v>
      </c>
      <c r="J80" s="9">
        <f t="shared" si="21"/>
        <v>0.1341205564540755</v>
      </c>
      <c r="K80" s="9">
        <f t="shared" si="21"/>
        <v>0.14096284928407155</v>
      </c>
      <c r="L80" s="14">
        <f t="shared" si="21"/>
        <v>0.12342213313884504</v>
      </c>
      <c r="M80" s="14">
        <f t="shared" ref="M80:R80" si="22">M48/M71</f>
        <v>0.11291509776356892</v>
      </c>
      <c r="N80" s="14">
        <f t="shared" si="22"/>
        <v>0.10624519973705426</v>
      </c>
      <c r="O80" s="14">
        <f t="shared" si="22"/>
        <v>0.11037896897421232</v>
      </c>
      <c r="P80" s="14">
        <f t="shared" si="22"/>
        <v>0.11242661455793758</v>
      </c>
      <c r="Q80" s="14">
        <f t="shared" si="22"/>
        <v>0.1148901493589389</v>
      </c>
      <c r="R80" s="14">
        <f t="shared" si="22"/>
        <v>0.12070761132097599</v>
      </c>
      <c r="S80" s="14">
        <f>S48/S71</f>
        <v>0.12727370728687351</v>
      </c>
      <c r="T80" s="14">
        <f>T48/T71</f>
        <v>0.13476501484141967</v>
      </c>
      <c r="U80" s="14">
        <f>U48/U71</f>
        <v>0.13787790568230557</v>
      </c>
    </row>
    <row r="81" spans="1:21" x14ac:dyDescent="0.15">
      <c r="B81" t="s">
        <v>161</v>
      </c>
      <c r="C81" s="1">
        <f>C40/C72</f>
        <v>4503.4266891970883</v>
      </c>
      <c r="D81" s="1">
        <f t="shared" ref="D81:L81" si="23">D40/D72</f>
        <v>4696.2275327807574</v>
      </c>
      <c r="E81" s="1">
        <f t="shared" si="23"/>
        <v>4913.7256974765787</v>
      </c>
      <c r="F81" s="1">
        <f t="shared" si="23"/>
        <v>5191.7787609238476</v>
      </c>
      <c r="G81" s="1">
        <f t="shared" si="23"/>
        <v>5646.6581480150153</v>
      </c>
      <c r="H81" s="1">
        <f t="shared" si="23"/>
        <v>5737.242229313998</v>
      </c>
      <c r="I81" s="1">
        <f t="shared" si="23"/>
        <v>4838.7138002512802</v>
      </c>
      <c r="J81" s="1">
        <f t="shared" si="23"/>
        <v>3868.7638610085301</v>
      </c>
      <c r="K81" s="1">
        <f t="shared" si="23"/>
        <v>4254.0244829125722</v>
      </c>
      <c r="L81" s="10">
        <f t="shared" si="23"/>
        <v>4987.0171187857404</v>
      </c>
      <c r="M81" s="10">
        <f t="shared" ref="M81:R81" si="24">M40/M72</f>
        <v>4748.8859116773383</v>
      </c>
      <c r="N81" s="10">
        <f t="shared" si="24"/>
        <v>4577.7608688137125</v>
      </c>
      <c r="O81" s="10">
        <f t="shared" si="24"/>
        <v>4427.8042379815615</v>
      </c>
      <c r="P81" s="10">
        <f t="shared" si="24"/>
        <v>4650.4240314505141</v>
      </c>
      <c r="Q81" s="10">
        <f t="shared" si="24"/>
        <v>5174.3258828733642</v>
      </c>
      <c r="R81" s="10">
        <f t="shared" si="24"/>
        <v>5557.7862812029562</v>
      </c>
      <c r="S81" s="10">
        <f>S40/S72</f>
        <v>5790.730363578321</v>
      </c>
      <c r="T81" s="10">
        <f>T40/T72</f>
        <v>6267.96686549066</v>
      </c>
      <c r="U81" s="10">
        <f>U40/U72</f>
        <v>6454.8057543665664</v>
      </c>
    </row>
    <row r="82" spans="1:21" x14ac:dyDescent="0.15">
      <c r="B82" t="s">
        <v>69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x14ac:dyDescent="0.15">
      <c r="B83" t="s">
        <v>70</v>
      </c>
      <c r="C83" s="1">
        <f t="shared" ref="C83:K83" si="25">C40*1000000/C75</f>
        <v>1881.8575936013544</v>
      </c>
      <c r="D83" s="1">
        <f t="shared" si="25"/>
        <v>1984.031037707161</v>
      </c>
      <c r="E83" s="1">
        <f t="shared" si="25"/>
        <v>2131.699769822158</v>
      </c>
      <c r="F83" s="1">
        <f t="shared" si="25"/>
        <v>2279.38340122713</v>
      </c>
      <c r="G83" s="1">
        <f t="shared" si="25"/>
        <v>2539.7373824284355</v>
      </c>
      <c r="H83" s="1">
        <f t="shared" si="25"/>
        <v>2627.163826101219</v>
      </c>
      <c r="I83" s="1">
        <f t="shared" si="25"/>
        <v>2206.5125401423716</v>
      </c>
      <c r="J83" s="1">
        <f t="shared" si="25"/>
        <v>1740.4873903001671</v>
      </c>
      <c r="K83" s="1">
        <f t="shared" si="25"/>
        <v>1913.8092260320552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x14ac:dyDescent="0.15">
      <c r="B84" t="s">
        <v>14</v>
      </c>
      <c r="C84" s="10">
        <f t="shared" ref="C84:L84" si="26">C40*1000000/C76</f>
        <v>1887.5663208201761</v>
      </c>
      <c r="D84" s="10">
        <f t="shared" si="26"/>
        <v>1989.788060272652</v>
      </c>
      <c r="E84" s="10">
        <f t="shared" si="26"/>
        <v>2143.1004656262876</v>
      </c>
      <c r="F84" s="10">
        <f t="shared" si="26"/>
        <v>2298.4160873732631</v>
      </c>
      <c r="G84" s="10">
        <f t="shared" si="26"/>
        <v>2566.5529329958854</v>
      </c>
      <c r="H84" s="10">
        <f t="shared" si="26"/>
        <v>2657.1367768844666</v>
      </c>
      <c r="I84" s="10">
        <f t="shared" si="26"/>
        <v>2232.2043770054088</v>
      </c>
      <c r="J84" s="10">
        <f t="shared" si="26"/>
        <v>1763.3654431975656</v>
      </c>
      <c r="K84" s="10">
        <f t="shared" si="26"/>
        <v>1938.965529348415</v>
      </c>
      <c r="L84" s="10">
        <f t="shared" si="26"/>
        <v>2260.9362861602713</v>
      </c>
      <c r="M84" s="10">
        <f t="shared" ref="M84:R84" si="27">M40*1000000/M76</f>
        <v>2144.3393648674482</v>
      </c>
      <c r="N84" s="10">
        <f t="shared" si="27"/>
        <v>2068.5216593533046</v>
      </c>
      <c r="O84" s="10">
        <f t="shared" si="27"/>
        <v>2048.0146753241006</v>
      </c>
      <c r="P84" s="10">
        <f t="shared" si="27"/>
        <v>2163.8496947105282</v>
      </c>
      <c r="Q84" s="10">
        <f t="shared" si="27"/>
        <v>2427.717724448104</v>
      </c>
      <c r="R84" s="10">
        <f t="shared" si="27"/>
        <v>2614.1015920021441</v>
      </c>
      <c r="S84" s="10">
        <f>S40*1000000/S76</f>
        <v>2751.8376975156011</v>
      </c>
      <c r="T84" s="10">
        <f>T40*1000000/T76</f>
        <v>2987.9320175544071</v>
      </c>
      <c r="U84" s="10">
        <f>U40*1000000/U76</f>
        <v>3080.5993479412377</v>
      </c>
    </row>
    <row r="85" spans="1:21" x14ac:dyDescent="0.15">
      <c r="B85" t="s">
        <v>162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x14ac:dyDescent="0.15">
      <c r="B86" t="s">
        <v>70</v>
      </c>
      <c r="C86" s="1">
        <f>C81*1000000/C75</f>
        <v>2346.2956530839015</v>
      </c>
      <c r="D86" s="1">
        <f t="shared" ref="D86:K86" si="28">D81*1000000/D75</f>
        <v>2380.064812413646</v>
      </c>
      <c r="E86" s="1">
        <f t="shared" si="28"/>
        <v>2461.6443722836748</v>
      </c>
      <c r="F86" s="1">
        <f t="shared" si="28"/>
        <v>2528.4921474191628</v>
      </c>
      <c r="G86" s="1">
        <f t="shared" si="28"/>
        <v>2709.4740192085851</v>
      </c>
      <c r="H86" s="1">
        <f t="shared" si="28"/>
        <v>2710.1532676161492</v>
      </c>
      <c r="I86" s="1">
        <f t="shared" si="28"/>
        <v>2226.0324981770491</v>
      </c>
      <c r="J86" s="1">
        <f t="shared" si="28"/>
        <v>1753.3624545307471</v>
      </c>
      <c r="K86" s="1">
        <f t="shared" si="28"/>
        <v>1927.9664194984152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x14ac:dyDescent="0.15">
      <c r="B87" t="s">
        <v>14</v>
      </c>
      <c r="C87" s="1">
        <f>C81*1000000/C76</f>
        <v>2353.4132808489921</v>
      </c>
      <c r="D87" s="1">
        <f t="shared" ref="D87:L87" si="29">D81*1000000/D76</f>
        <v>2386.9709981395667</v>
      </c>
      <c r="E87" s="1">
        <f t="shared" si="29"/>
        <v>2474.8096683838357</v>
      </c>
      <c r="F87" s="1">
        <f t="shared" si="29"/>
        <v>2549.6048735357444</v>
      </c>
      <c r="G87" s="1">
        <f t="shared" si="29"/>
        <v>2738.0817162389794</v>
      </c>
      <c r="H87" s="1">
        <f t="shared" si="29"/>
        <v>2741.0730335242638</v>
      </c>
      <c r="I87" s="1">
        <f t="shared" si="29"/>
        <v>2251.9516183970927</v>
      </c>
      <c r="J87" s="1">
        <f t="shared" si="29"/>
        <v>1776.409745310687</v>
      </c>
      <c r="K87" s="1">
        <f t="shared" si="29"/>
        <v>1953.3088138044639</v>
      </c>
      <c r="L87" s="10">
        <f t="shared" si="29"/>
        <v>2274.1727652580871</v>
      </c>
      <c r="M87" s="10">
        <f t="shared" ref="M87:R87" si="30">M81*1000000/M76</f>
        <v>2157.319033636109</v>
      </c>
      <c r="N87" s="10">
        <f t="shared" si="30"/>
        <v>2083.4300247185083</v>
      </c>
      <c r="O87" s="10">
        <f t="shared" si="30"/>
        <v>2054.5876039263517</v>
      </c>
      <c r="P87" s="10">
        <f t="shared" si="30"/>
        <v>2175.6547908622838</v>
      </c>
      <c r="Q87" s="10">
        <f t="shared" si="30"/>
        <v>2427.717724448104</v>
      </c>
      <c r="R87" s="10">
        <f t="shared" si="30"/>
        <v>2605.6878573478516</v>
      </c>
      <c r="S87" s="10">
        <f>S81*1000000/S76</f>
        <v>2707.7923444037929</v>
      </c>
      <c r="T87" s="10">
        <f>T81*1000000/T76</f>
        <v>2905.5855242345842</v>
      </c>
      <c r="U87" s="10">
        <f>U81*1000000/U76</f>
        <v>2954.6732410086047</v>
      </c>
    </row>
    <row r="88" spans="1:21" x14ac:dyDescent="0.15">
      <c r="B88" t="s">
        <v>163</v>
      </c>
      <c r="C88" s="1">
        <f t="shared" ref="C88:L88" si="31">C48/C72</f>
        <v>4513.9600280094883</v>
      </c>
      <c r="D88" s="1">
        <f t="shared" si="31"/>
        <v>4575.8742081821001</v>
      </c>
      <c r="E88" s="1">
        <f t="shared" si="31"/>
        <v>4895.5153300580632</v>
      </c>
      <c r="F88" s="1">
        <f t="shared" si="31"/>
        <v>5204.001551325623</v>
      </c>
      <c r="G88" s="1">
        <f t="shared" si="31"/>
        <v>5408.4432918521552</v>
      </c>
      <c r="H88" s="1">
        <f t="shared" si="31"/>
        <v>5517.4072479850747</v>
      </c>
      <c r="I88" s="1">
        <f t="shared" si="31"/>
        <v>5535.7383945242946</v>
      </c>
      <c r="J88" s="1">
        <f t="shared" si="31"/>
        <v>5444.5041374809853</v>
      </c>
      <c r="K88" s="1">
        <f t="shared" si="31"/>
        <v>5722.2609005579852</v>
      </c>
      <c r="L88" s="10">
        <f t="shared" si="31"/>
        <v>5066.5290084398775</v>
      </c>
      <c r="M88" s="10">
        <f t="shared" ref="M88:R88" si="32">M48/M72</f>
        <v>4611.5715151786126</v>
      </c>
      <c r="N88" s="10">
        <f t="shared" si="32"/>
        <v>4195.3401004569978</v>
      </c>
      <c r="O88" s="10">
        <f t="shared" si="32"/>
        <v>4322.1893498977051</v>
      </c>
      <c r="P88" s="10">
        <f t="shared" si="32"/>
        <v>4438.7071190654751</v>
      </c>
      <c r="Q88" s="10">
        <f t="shared" si="32"/>
        <v>4660.6613725305615</v>
      </c>
      <c r="R88" s="10">
        <f t="shared" si="32"/>
        <v>5055.051153400349</v>
      </c>
      <c r="S88" s="10">
        <f>S48/S72</f>
        <v>5536.1335678746063</v>
      </c>
      <c r="T88" s="10">
        <f>T48/T72</f>
        <v>6005.1889342515578</v>
      </c>
      <c r="U88" s="10">
        <f>U48/U72</f>
        <v>6237.0764572696844</v>
      </c>
    </row>
    <row r="89" spans="1:21" x14ac:dyDescent="0.15">
      <c r="B89" t="s">
        <v>164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x14ac:dyDescent="0.15">
      <c r="B90" t="s">
        <v>70</v>
      </c>
      <c r="C90" s="1">
        <f>C88*1000000/C75</f>
        <v>2351.7835468087574</v>
      </c>
      <c r="D90" s="1">
        <f t="shared" ref="D90:K90" si="33">D88*1000000/D75</f>
        <v>2319.0693195558611</v>
      </c>
      <c r="E90" s="1">
        <f t="shared" si="33"/>
        <v>2452.5214681508642</v>
      </c>
      <c r="F90" s="1">
        <f t="shared" si="33"/>
        <v>2534.4448720966957</v>
      </c>
      <c r="G90" s="1">
        <f t="shared" si="33"/>
        <v>2595.1697799853068</v>
      </c>
      <c r="H90" s="1">
        <f t="shared" si="33"/>
        <v>2606.307819024003</v>
      </c>
      <c r="I90" s="1">
        <f t="shared" si="33"/>
        <v>2546.6961007236241</v>
      </c>
      <c r="J90" s="1">
        <f t="shared" si="33"/>
        <v>2467.5036991551915</v>
      </c>
      <c r="K90" s="1">
        <f t="shared" si="33"/>
        <v>2593.385840678362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15">
      <c r="B91" t="s">
        <v>14</v>
      </c>
      <c r="C91" s="1">
        <f>C88*1000000/C76</f>
        <v>2358.9178224266866</v>
      </c>
      <c r="D91" s="1">
        <f t="shared" ref="D91:L91" si="34">D88*1000000/D76</f>
        <v>2325.7985158990036</v>
      </c>
      <c r="E91" s="1">
        <f t="shared" si="34"/>
        <v>2465.6379733957929</v>
      </c>
      <c r="F91" s="1">
        <f t="shared" si="34"/>
        <v>2555.6073030327648</v>
      </c>
      <c r="G91" s="1">
        <f t="shared" si="34"/>
        <v>2622.5706077038694</v>
      </c>
      <c r="H91" s="1">
        <f t="shared" si="34"/>
        <v>2636.0428264907928</v>
      </c>
      <c r="I91" s="1">
        <f t="shared" si="34"/>
        <v>2576.3489123751283</v>
      </c>
      <c r="J91" s="1">
        <f t="shared" si="34"/>
        <v>2499.9381083146068</v>
      </c>
      <c r="K91" s="1">
        <f t="shared" si="34"/>
        <v>2627.4749232980134</v>
      </c>
      <c r="L91" s="10">
        <f t="shared" si="34"/>
        <v>2310.4316690594183</v>
      </c>
      <c r="M91" s="10">
        <f t="shared" ref="M91:R91" si="35">M88*1000000/M76</f>
        <v>2094.9399900733788</v>
      </c>
      <c r="N91" s="10">
        <f t="shared" si="35"/>
        <v>1909.3827265518023</v>
      </c>
      <c r="O91" s="10">
        <f t="shared" si="35"/>
        <v>2005.5802340914831</v>
      </c>
      <c r="P91" s="10">
        <f t="shared" si="35"/>
        <v>2076.6051318157288</v>
      </c>
      <c r="Q91" s="10">
        <f t="shared" si="35"/>
        <v>2186.7138788444158</v>
      </c>
      <c r="R91" s="10">
        <f t="shared" si="35"/>
        <v>2369.9877509209564</v>
      </c>
      <c r="S91" s="10">
        <f>S88*1000000/S76</f>
        <v>2588.7408239509828</v>
      </c>
      <c r="T91" s="10">
        <f>T88*1000000/T76</f>
        <v>2783.7719011759887</v>
      </c>
      <c r="U91" s="10">
        <f>U88*1000000/U76</f>
        <v>2855.0081306401671</v>
      </c>
    </row>
    <row r="92" spans="1:21" x14ac:dyDescent="0.15">
      <c r="C92" s="1"/>
      <c r="D92" s="1"/>
      <c r="E92" s="1"/>
      <c r="F92" s="1"/>
      <c r="G92" s="1"/>
      <c r="H92" s="1"/>
      <c r="I92" s="1"/>
      <c r="J92" s="1"/>
      <c r="K92" s="1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x14ac:dyDescent="0.15">
      <c r="A93" t="s">
        <v>143</v>
      </c>
      <c r="B93" t="s">
        <v>165</v>
      </c>
      <c r="C93" s="1"/>
      <c r="D93" s="1"/>
      <c r="E93" s="1"/>
      <c r="F93" s="1"/>
      <c r="G93" s="1"/>
      <c r="H93" s="1"/>
      <c r="I93" s="1"/>
      <c r="J93" s="1"/>
      <c r="K93" s="10">
        <f t="shared" ref="K93:P93" si="36">K40-K16+K65+K66</f>
        <v>4222.7868809470292</v>
      </c>
      <c r="L93" s="10">
        <f t="shared" si="36"/>
        <v>4957.9909388658671</v>
      </c>
      <c r="M93" s="10">
        <f t="shared" si="36"/>
        <v>4734.8228801986597</v>
      </c>
      <c r="N93" s="10">
        <f t="shared" si="36"/>
        <v>4746.8750839658196</v>
      </c>
      <c r="O93" s="10">
        <f t="shared" si="36"/>
        <v>5356.036843842041</v>
      </c>
      <c r="P93" s="10">
        <f t="shared" si="36"/>
        <v>5021.2009860598982</v>
      </c>
      <c r="Q93" s="10">
        <f>Q40-Q16+Q65+Q66</f>
        <v>5558.5802377733644</v>
      </c>
      <c r="R93" s="10">
        <f>R40-R16+R65+R66</f>
        <v>5970.0164082214205</v>
      </c>
      <c r="S93" s="10">
        <f>S40-S16+S65+S66</f>
        <v>6337.6059908521056</v>
      </c>
      <c r="T93" s="10">
        <f>T40-T16+T65+T66</f>
        <v>6900.9512871548004</v>
      </c>
      <c r="U93" s="10">
        <f>U40-U16+U65+U66</f>
        <v>7107.0610685733745</v>
      </c>
    </row>
    <row r="94" spans="1:21" x14ac:dyDescent="0.15">
      <c r="B94" t="s">
        <v>144</v>
      </c>
      <c r="C94" s="1"/>
      <c r="D94" s="1"/>
      <c r="E94" s="1"/>
      <c r="F94" s="1"/>
      <c r="G94" s="1"/>
      <c r="H94" s="1"/>
      <c r="I94" s="1"/>
      <c r="J94" s="1"/>
      <c r="K94" s="10">
        <f t="shared" ref="K94:P94" si="37">K93*1000000/K76</f>
        <v>1938.965529348415</v>
      </c>
      <c r="L94" s="10">
        <f t="shared" si="37"/>
        <v>2260.9362861602713</v>
      </c>
      <c r="M94" s="10">
        <f t="shared" si="37"/>
        <v>2150.9304940830793</v>
      </c>
      <c r="N94" s="10">
        <f t="shared" si="37"/>
        <v>2160.3972677772117</v>
      </c>
      <c r="O94" s="10">
        <f t="shared" si="37"/>
        <v>2485.3056535641049</v>
      </c>
      <c r="P94" s="10">
        <f t="shared" si="37"/>
        <v>2349.1191141544596</v>
      </c>
      <c r="Q94" s="10">
        <f>Q93*1000000/Q76</f>
        <v>2608.0042253766214</v>
      </c>
      <c r="R94" s="10">
        <f>R93*1000000/R76</f>
        <v>2798.9560008239409</v>
      </c>
      <c r="S94" s="10">
        <f>S93*1000000/S76</f>
        <v>2963.51580999405</v>
      </c>
      <c r="T94" s="10">
        <f>T93*1000000/T76</f>
        <v>3199.0124698649602</v>
      </c>
      <c r="U94" s="10">
        <f>U93*1000000/U76</f>
        <v>3253.2416869899257</v>
      </c>
    </row>
    <row r="95" spans="1:21" x14ac:dyDescent="0.15">
      <c r="M95" s="1"/>
      <c r="N95" s="1"/>
      <c r="O95" s="1"/>
      <c r="P95" s="1"/>
      <c r="Q95" s="1"/>
      <c r="R95" s="1"/>
    </row>
    <row r="96" spans="1:21" x14ac:dyDescent="0.15">
      <c r="B96" t="s">
        <v>142</v>
      </c>
      <c r="M96" s="1"/>
      <c r="N96" s="1"/>
      <c r="O96" s="1"/>
      <c r="P96" s="1"/>
      <c r="Q96" s="1"/>
      <c r="R96" s="1"/>
    </row>
    <row r="98" spans="2:23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3661.37</v>
      </c>
      <c r="O98" s="4">
        <f>SUM(O99:O103)</f>
        <v>3689.0300000000007</v>
      </c>
      <c r="P98" s="4">
        <f>SUM(P99:P103)</f>
        <v>3611.83</v>
      </c>
      <c r="Q98" s="4">
        <f>SUM(Q99:Q103)</f>
        <v>3758.3099999999995</v>
      </c>
      <c r="R98" s="4">
        <f>SUM(R99:R103)</f>
        <v>3790.6400000000003</v>
      </c>
      <c r="S98" s="4">
        <v>4046.1001025999999</v>
      </c>
      <c r="T98" s="45">
        <v>4253.8100000000004</v>
      </c>
      <c r="U98" s="45">
        <v>4539.6099999999997</v>
      </c>
      <c r="V98" s="4">
        <v>4740.3747409500002</v>
      </c>
      <c r="W98" s="4">
        <v>4702.8720331899995</v>
      </c>
    </row>
    <row r="99" spans="2:23" x14ac:dyDescent="0.15">
      <c r="B99" t="s">
        <v>113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1101.3399999999999</v>
      </c>
      <c r="O99" s="1">
        <v>1074.42</v>
      </c>
      <c r="P99" s="1">
        <v>1034.6300000000001</v>
      </c>
      <c r="Q99" s="1">
        <v>1091.1199999999999</v>
      </c>
      <c r="R99" s="1">
        <v>1120.42</v>
      </c>
    </row>
    <row r="100" spans="2:23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0</v>
      </c>
      <c r="O100" s="1">
        <v>0</v>
      </c>
      <c r="P100" s="1">
        <v>0</v>
      </c>
      <c r="Q100" s="1">
        <v>0</v>
      </c>
      <c r="R100" s="1">
        <v>0</v>
      </c>
    </row>
    <row r="101" spans="2:23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85.26</v>
      </c>
      <c r="O101" s="1">
        <v>81.7</v>
      </c>
      <c r="P101" s="1">
        <v>90.56</v>
      </c>
      <c r="Q101" s="1">
        <v>81.28</v>
      </c>
      <c r="R101" s="1">
        <v>82.33</v>
      </c>
    </row>
    <row r="102" spans="2:23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304.01</v>
      </c>
      <c r="O102" s="1">
        <v>115.4</v>
      </c>
      <c r="P102" s="1">
        <v>78.22</v>
      </c>
      <c r="Q102" s="1">
        <v>70.5</v>
      </c>
      <c r="R102" s="1">
        <v>75.319999999999993</v>
      </c>
    </row>
    <row r="103" spans="2:23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2170.7600000000002</v>
      </c>
      <c r="O103" s="1">
        <v>2417.5100000000002</v>
      </c>
      <c r="P103" s="1">
        <v>2408.42</v>
      </c>
      <c r="Q103" s="1">
        <v>2515.41</v>
      </c>
      <c r="R103" s="1">
        <v>2512.5700000000002</v>
      </c>
    </row>
    <row r="104" spans="2:23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3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75.450000000000017</v>
      </c>
      <c r="N105" s="4">
        <f>SUM(N106:N110)</f>
        <v>186.15</v>
      </c>
      <c r="O105" s="4">
        <f>SUM(O106:O110)</f>
        <v>-30.810000000000002</v>
      </c>
      <c r="P105" s="4">
        <f>SUM(P106:P110)</f>
        <v>164.09</v>
      </c>
      <c r="Q105" s="4">
        <v>421.22</v>
      </c>
      <c r="R105" s="4">
        <v>679.38402570999995</v>
      </c>
    </row>
    <row r="106" spans="2:23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-62.15</v>
      </c>
      <c r="N106" s="1">
        <v>-9.11</v>
      </c>
      <c r="O106" s="1">
        <v>-7.02</v>
      </c>
      <c r="P106" s="1">
        <v>106.95</v>
      </c>
    </row>
    <row r="107" spans="2:23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16.27</v>
      </c>
      <c r="N107" s="1">
        <v>44.09</v>
      </c>
      <c r="O107" s="1">
        <v>-192.63</v>
      </c>
      <c r="P107" s="1">
        <v>-95.28</v>
      </c>
    </row>
    <row r="108" spans="2:23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-43.33</v>
      </c>
      <c r="N108" s="1">
        <v>-64.55</v>
      </c>
      <c r="O108" s="1">
        <v>-35.17</v>
      </c>
      <c r="P108" s="12">
        <v>-5.42</v>
      </c>
    </row>
    <row r="109" spans="2:23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164.86</v>
      </c>
      <c r="N109" s="1">
        <v>215.72</v>
      </c>
      <c r="O109" s="1">
        <v>204.01</v>
      </c>
      <c r="P109" s="1">
        <v>157.84</v>
      </c>
    </row>
    <row r="110" spans="2:23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-0.2</v>
      </c>
      <c r="N110" s="1"/>
      <c r="O110" s="1"/>
      <c r="P110" s="1"/>
    </row>
    <row r="112" spans="2:23" x14ac:dyDescent="0.15">
      <c r="B112" s="3" t="s">
        <v>126</v>
      </c>
    </row>
    <row r="113" spans="2:21" x14ac:dyDescent="0.15">
      <c r="B113" t="s">
        <v>127</v>
      </c>
      <c r="M113" s="1"/>
      <c r="N113" s="22">
        <v>22.465</v>
      </c>
      <c r="O113" s="1">
        <v>38.93</v>
      </c>
      <c r="P113" s="1">
        <v>27.84442774</v>
      </c>
      <c r="Q113" s="1">
        <v>28.66</v>
      </c>
      <c r="R113" s="1">
        <v>29.963015429999999</v>
      </c>
      <c r="S113" s="1">
        <v>34.576000000000001</v>
      </c>
      <c r="T113" s="1">
        <v>30.376000000000001</v>
      </c>
      <c r="U113" s="1">
        <v>32.309337890000002</v>
      </c>
    </row>
    <row r="114" spans="2:21" x14ac:dyDescent="0.15">
      <c r="B114" t="s">
        <v>128</v>
      </c>
      <c r="M114" s="1"/>
      <c r="N114" s="22"/>
      <c r="O114" s="1"/>
      <c r="P114" s="1"/>
    </row>
    <row r="115" spans="2:21" x14ac:dyDescent="0.15">
      <c r="M115" s="1"/>
      <c r="N115" s="1"/>
      <c r="O115" s="1"/>
      <c r="P115" s="1"/>
    </row>
    <row r="116" spans="2:21" x14ac:dyDescent="0.15">
      <c r="M116" s="1"/>
      <c r="N116" s="1"/>
      <c r="O116" s="1"/>
      <c r="P116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W110"/>
  <sheetViews>
    <sheetView topLeftCell="A4" zoomScale="150" zoomScaleNormal="150" zoomScalePageLayoutView="150" workbookViewId="0">
      <pane xSplit="16180" ySplit="4400" topLeftCell="S30" activePane="bottomRight"/>
      <selection activeCell="C11" sqref="C11"/>
      <selection pane="topRight" activeCell="U8" sqref="U8:V8"/>
      <selection pane="bottomLeft" activeCell="C33" sqref="B32:C33"/>
      <selection pane="bottomRight" activeCell="T41" sqref="T41:U41"/>
    </sheetView>
  </sheetViews>
  <sheetFormatPr baseColWidth="10" defaultRowHeight="13" x14ac:dyDescent="0.15"/>
  <cols>
    <col min="1" max="1" width="2.33203125" customWidth="1"/>
    <col min="2" max="2" width="58" customWidth="1"/>
    <col min="3" max="3" width="10" customWidth="1"/>
    <col min="4" max="4" width="10.33203125" customWidth="1"/>
    <col min="5" max="5" width="10" customWidth="1"/>
    <col min="6" max="6" width="9.33203125" customWidth="1"/>
    <col min="7" max="8" width="9.83203125" customWidth="1"/>
    <col min="9" max="9" width="9.6640625" customWidth="1"/>
    <col min="10" max="11" width="9.83203125" customWidth="1"/>
  </cols>
  <sheetData>
    <row r="4" spans="2:23" x14ac:dyDescent="0.15">
      <c r="B4" s="7" t="s">
        <v>75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407.03739519277212</v>
      </c>
      <c r="D9" s="4">
        <f t="shared" ref="D9:L9" si="1">D10+D17</f>
        <v>479.42585768601873</v>
      </c>
      <c r="E9" s="4">
        <f t="shared" si="1"/>
        <v>518.57411927447299</v>
      </c>
      <c r="F9" s="4">
        <f t="shared" si="1"/>
        <v>592.86665964138615</v>
      </c>
      <c r="G9" s="4">
        <f t="shared" si="1"/>
        <v>700.23397803259923</v>
      </c>
      <c r="H9" s="4">
        <f t="shared" si="1"/>
        <v>736.93082099389062</v>
      </c>
      <c r="I9" s="4">
        <f t="shared" si="1"/>
        <v>703.43624835419234</v>
      </c>
      <c r="J9" s="4">
        <f t="shared" si="1"/>
        <v>663.37836087698031</v>
      </c>
      <c r="K9" s="4">
        <f t="shared" si="1"/>
        <v>829.73361087698026</v>
      </c>
      <c r="L9" s="4">
        <f t="shared" si="1"/>
        <v>816.37302810944323</v>
      </c>
      <c r="M9" s="4">
        <f t="shared" ref="M9:R9" si="2">M10+M17</f>
        <v>780.24033966136972</v>
      </c>
      <c r="N9" s="4">
        <f t="shared" si="2"/>
        <v>720.38476691731807</v>
      </c>
      <c r="O9" s="4">
        <f t="shared" si="2"/>
        <v>728.87620172393417</v>
      </c>
      <c r="P9" s="4">
        <f t="shared" si="2"/>
        <v>728.99871052068283</v>
      </c>
      <c r="Q9" s="4">
        <f t="shared" si="2"/>
        <v>756.43146523162432</v>
      </c>
      <c r="R9" s="4">
        <f t="shared" si="2"/>
        <v>748.882268507959</v>
      </c>
      <c r="S9" s="4">
        <f>S10+S17</f>
        <v>765.66978441113599</v>
      </c>
      <c r="T9" s="4">
        <f>T10+T17</f>
        <v>826.9263373217409</v>
      </c>
      <c r="U9" s="4">
        <f>U10+U17</f>
        <v>862.05376904345371</v>
      </c>
    </row>
    <row r="10" spans="2:23" x14ac:dyDescent="0.15">
      <c r="B10" s="5" t="s">
        <v>96</v>
      </c>
      <c r="C10" s="6">
        <f>SUM(C11:C16)</f>
        <v>170.90997337867381</v>
      </c>
      <c r="D10" s="6">
        <f t="shared" ref="D10:J10" si="3">SUM(D11:D16)</f>
        <v>229.34385768601877</v>
      </c>
      <c r="E10" s="6">
        <f t="shared" si="3"/>
        <v>244.23882927447298</v>
      </c>
      <c r="F10" s="6">
        <f t="shared" si="3"/>
        <v>281.9355796413862</v>
      </c>
      <c r="G10" s="6">
        <f t="shared" si="3"/>
        <v>335.58650803259928</v>
      </c>
      <c r="H10" s="6">
        <f t="shared" si="3"/>
        <v>343.26306099389063</v>
      </c>
      <c r="I10" s="6">
        <f t="shared" si="3"/>
        <v>286.79406835419229</v>
      </c>
      <c r="J10" s="6">
        <f t="shared" si="3"/>
        <v>250.5980808769803</v>
      </c>
      <c r="K10" s="6">
        <f>J10</f>
        <v>250.5980808769803</v>
      </c>
      <c r="L10" s="6">
        <f t="shared" ref="L10:Q10" si="4">SUM(L11:L16)</f>
        <v>250.67833810944333</v>
      </c>
      <c r="M10" s="6">
        <f t="shared" si="4"/>
        <v>225.41701965136971</v>
      </c>
      <c r="N10" s="6">
        <f t="shared" si="4"/>
        <v>213.5949683273181</v>
      </c>
      <c r="O10" s="6">
        <f t="shared" si="4"/>
        <v>219.76988265393425</v>
      </c>
      <c r="P10" s="6">
        <f t="shared" si="4"/>
        <v>217.03764508068281</v>
      </c>
      <c r="Q10" s="6">
        <f t="shared" si="4"/>
        <v>227.83565464162436</v>
      </c>
      <c r="R10" s="6">
        <f>SUM(R11:R16)</f>
        <v>228.91594268795905</v>
      </c>
      <c r="S10" s="6">
        <f>SUM(S11:S16)</f>
        <v>225.5361108811359</v>
      </c>
      <c r="T10" s="6">
        <f>SUM(T11:T16)</f>
        <v>258.29118847174101</v>
      </c>
      <c r="U10" s="6">
        <f>SUM(U11:U16)</f>
        <v>256.03053918345393</v>
      </c>
    </row>
    <row r="11" spans="2:23" x14ac:dyDescent="0.15">
      <c r="B11" t="s">
        <v>132</v>
      </c>
      <c r="C11" s="1">
        <v>37.818565966580913</v>
      </c>
      <c r="D11" s="1">
        <v>38.819349372029201</v>
      </c>
      <c r="E11" s="1">
        <v>40.891294742746759</v>
      </c>
      <c r="F11" s="1">
        <v>43.45924688444849</v>
      </c>
      <c r="G11" s="1">
        <v>56.118526018808353</v>
      </c>
      <c r="H11" s="1">
        <v>55.46910899091823</v>
      </c>
      <c r="I11" s="1">
        <v>60.069836498293739</v>
      </c>
      <c r="J11" s="1">
        <v>57.467269361246586</v>
      </c>
      <c r="K11" s="1">
        <v>57.467269361246586</v>
      </c>
      <c r="L11" s="1">
        <v>66.071236177624741</v>
      </c>
      <c r="M11" s="1">
        <v>60.609988449919818</v>
      </c>
      <c r="N11" s="1">
        <v>66.39363928192185</v>
      </c>
      <c r="O11" s="1">
        <v>65.981035863814256</v>
      </c>
      <c r="P11" s="1">
        <v>69.255177071353259</v>
      </c>
      <c r="Q11" s="1">
        <v>71.520691163743507</v>
      </c>
      <c r="R11" s="1">
        <v>76.454628063674477</v>
      </c>
      <c r="S11" s="1">
        <v>73.38247539320443</v>
      </c>
      <c r="T11" s="1">
        <v>82.00528563965247</v>
      </c>
      <c r="U11" s="1">
        <v>86.138679308641102</v>
      </c>
      <c r="V11" s="1"/>
      <c r="W11" s="1"/>
    </row>
    <row r="12" spans="2:23" x14ac:dyDescent="0.15">
      <c r="B12" t="s">
        <v>22</v>
      </c>
      <c r="C12" s="1">
        <v>6.625</v>
      </c>
      <c r="D12" s="1">
        <v>7.1260000000000003</v>
      </c>
      <c r="E12" s="1">
        <v>7.2039999999999997</v>
      </c>
      <c r="F12" s="1">
        <v>8.1509999999999998</v>
      </c>
      <c r="G12" s="1">
        <v>9.4600000000000009</v>
      </c>
      <c r="H12" s="1">
        <v>10.718</v>
      </c>
      <c r="I12" s="1">
        <v>11.227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/>
      <c r="W12" s="1"/>
    </row>
    <row r="13" spans="2:23" x14ac:dyDescent="0.15">
      <c r="B13" t="s">
        <v>67</v>
      </c>
      <c r="C13" s="1">
        <v>15.981</v>
      </c>
      <c r="D13" s="1">
        <v>21.355</v>
      </c>
      <c r="E13" s="1">
        <v>18.891999999999999</v>
      </c>
      <c r="F13" s="1">
        <v>22.736999999999998</v>
      </c>
      <c r="G13" s="1">
        <v>31.573079025819229</v>
      </c>
      <c r="H13" s="1">
        <v>37.754628843351561</v>
      </c>
      <c r="I13" s="1">
        <v>34.59581121358746</v>
      </c>
      <c r="J13" s="1">
        <v>34.956246822688911</v>
      </c>
      <c r="K13" s="1">
        <f>J13</f>
        <v>34.956246822688911</v>
      </c>
      <c r="L13" s="1">
        <v>39.565817779086338</v>
      </c>
      <c r="M13" s="1">
        <v>44.505348455171571</v>
      </c>
      <c r="N13" s="1">
        <v>50.03664654786521</v>
      </c>
      <c r="O13" s="1">
        <v>64.301166391104857</v>
      </c>
      <c r="P13" s="1">
        <v>58.125832905084152</v>
      </c>
      <c r="Q13" s="1">
        <v>53.729554577915955</v>
      </c>
      <c r="R13" s="1">
        <v>57.214393771859491</v>
      </c>
      <c r="S13" s="1">
        <v>49.61386221799993</v>
      </c>
      <c r="T13" s="1">
        <v>52.963050025328933</v>
      </c>
      <c r="U13" s="1">
        <v>52.132469234537389</v>
      </c>
      <c r="V13" s="1"/>
      <c r="W13" s="1"/>
    </row>
    <row r="14" spans="2:23" x14ac:dyDescent="0.15">
      <c r="B14" t="s">
        <v>13</v>
      </c>
      <c r="C14" s="1">
        <v>83.398421039963353</v>
      </c>
      <c r="D14" s="1">
        <v>129.398</v>
      </c>
      <c r="E14" s="1">
        <v>142.46800000000002</v>
      </c>
      <c r="F14" s="1">
        <v>171.17400000000001</v>
      </c>
      <c r="G14" s="1">
        <v>200.125</v>
      </c>
      <c r="H14" s="1">
        <v>197.691</v>
      </c>
      <c r="I14" s="1">
        <v>141.17500000000001</v>
      </c>
      <c r="J14" s="1">
        <v>120.989</v>
      </c>
      <c r="K14" s="1">
        <v>120.989</v>
      </c>
      <c r="L14" s="1">
        <v>109.354</v>
      </c>
      <c r="M14" s="1">
        <v>93.952955400000008</v>
      </c>
      <c r="N14" s="1">
        <v>76.744124675000009</v>
      </c>
      <c r="O14" s="1">
        <v>67.464418800000004</v>
      </c>
      <c r="P14" s="1">
        <v>70.862364799999995</v>
      </c>
      <c r="Q14" s="1">
        <v>84.592857199999997</v>
      </c>
      <c r="R14" s="1">
        <v>77.284965774999989</v>
      </c>
      <c r="S14" s="1">
        <v>84.738602499999999</v>
      </c>
      <c r="T14" s="1">
        <v>101.76221550000001</v>
      </c>
      <c r="U14" s="1">
        <v>95.377013000000005</v>
      </c>
      <c r="V14" s="1"/>
      <c r="W14" s="1"/>
    </row>
    <row r="15" spans="2:23" ht="16" x14ac:dyDescent="0.2">
      <c r="B15" t="s">
        <v>44</v>
      </c>
      <c r="C15" s="1">
        <v>27.086986372129541</v>
      </c>
      <c r="D15" s="1">
        <v>32.645508313989545</v>
      </c>
      <c r="E15" s="1">
        <v>34.783534531726197</v>
      </c>
      <c r="F15" s="1">
        <v>36.414332756937689</v>
      </c>
      <c r="G15" s="1">
        <v>38.309902987971711</v>
      </c>
      <c r="H15" s="1">
        <v>41.630323159620822</v>
      </c>
      <c r="I15" s="1">
        <v>39.726420642311048</v>
      </c>
      <c r="J15" s="1">
        <v>37.185564693044789</v>
      </c>
      <c r="K15" s="1">
        <v>37.185564693044789</v>
      </c>
      <c r="L15" s="1">
        <v>35.687284152732239</v>
      </c>
      <c r="M15" s="1">
        <v>26.34872734627832</v>
      </c>
      <c r="N15" s="1">
        <v>20.420557822530998</v>
      </c>
      <c r="O15" s="24">
        <v>22.023261599015111</v>
      </c>
      <c r="P15" s="1">
        <v>18.794270304245387</v>
      </c>
      <c r="Q15" s="1">
        <v>17.992551699964896</v>
      </c>
      <c r="R15" s="1">
        <v>17.961955077425099</v>
      </c>
      <c r="S15" s="1">
        <v>17.801170769931531</v>
      </c>
      <c r="T15" s="1">
        <v>21.560637306759563</v>
      </c>
      <c r="U15" s="1">
        <v>22.382377640275447</v>
      </c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236.12742181409834</v>
      </c>
      <c r="D17" s="6">
        <f t="shared" ref="D17:U17" si="5">D18+D19+D20+D21</f>
        <v>250.08199999999999</v>
      </c>
      <c r="E17" s="6">
        <f t="shared" si="5"/>
        <v>274.33528999999999</v>
      </c>
      <c r="F17" s="6">
        <f t="shared" si="5"/>
        <v>310.93108000000001</v>
      </c>
      <c r="G17" s="6">
        <f t="shared" si="5"/>
        <v>364.64747</v>
      </c>
      <c r="H17" s="6">
        <f t="shared" si="5"/>
        <v>393.66775999999993</v>
      </c>
      <c r="I17" s="6">
        <f t="shared" si="5"/>
        <v>416.64218000000005</v>
      </c>
      <c r="J17" s="6">
        <f t="shared" si="5"/>
        <v>412.78028</v>
      </c>
      <c r="K17" s="6">
        <f t="shared" si="5"/>
        <v>579.13553000000002</v>
      </c>
      <c r="L17" s="6">
        <f t="shared" si="5"/>
        <v>565.69468999999992</v>
      </c>
      <c r="M17" s="6">
        <f t="shared" si="5"/>
        <v>554.82332000999997</v>
      </c>
      <c r="N17" s="6">
        <f t="shared" si="5"/>
        <v>506.78979858999992</v>
      </c>
      <c r="O17" s="6">
        <f t="shared" si="5"/>
        <v>509.10631906999993</v>
      </c>
      <c r="P17" s="6">
        <f t="shared" si="5"/>
        <v>511.96106544000008</v>
      </c>
      <c r="Q17" s="6">
        <f t="shared" si="5"/>
        <v>528.59581058999993</v>
      </c>
      <c r="R17" s="6">
        <f t="shared" si="5"/>
        <v>519.96632581999995</v>
      </c>
      <c r="S17" s="6">
        <f t="shared" si="5"/>
        <v>540.13367353000012</v>
      </c>
      <c r="T17" s="6">
        <f t="shared" si="5"/>
        <v>568.63514884999984</v>
      </c>
      <c r="U17" s="6">
        <f t="shared" si="5"/>
        <v>606.02322985999979</v>
      </c>
      <c r="V17" s="1"/>
      <c r="W17" s="1"/>
    </row>
    <row r="18" spans="2:23" ht="16" x14ac:dyDescent="0.2">
      <c r="B18" t="s">
        <v>119</v>
      </c>
      <c r="C18" s="1">
        <v>200.41273516409834</v>
      </c>
      <c r="D18" s="1">
        <v>211.20599999999999</v>
      </c>
      <c r="E18" s="1">
        <v>231.554</v>
      </c>
      <c r="F18" s="1">
        <v>263.73654999999997</v>
      </c>
      <c r="G18" s="1">
        <v>313.84429</v>
      </c>
      <c r="H18" s="1">
        <v>338.71186999999998</v>
      </c>
      <c r="I18" s="1">
        <v>373.18040000000002</v>
      </c>
      <c r="J18" s="1">
        <v>375.55167</v>
      </c>
      <c r="K18" s="1">
        <v>541.90692000000001</v>
      </c>
      <c r="L18" s="1">
        <v>530.05237</v>
      </c>
      <c r="M18" s="1">
        <v>524.26291366999999</v>
      </c>
      <c r="N18" s="1">
        <v>479.41870823999994</v>
      </c>
      <c r="O18" s="24">
        <v>499.58852864999994</v>
      </c>
      <c r="P18" s="24">
        <v>508.31600347000006</v>
      </c>
      <c r="Q18" s="24">
        <v>524.66629627999998</v>
      </c>
      <c r="R18" s="24">
        <v>513.99245696999992</v>
      </c>
      <c r="S18" s="24">
        <v>533.50314704000004</v>
      </c>
      <c r="T18" s="24">
        <v>560.21597333999989</v>
      </c>
      <c r="U18" s="24">
        <v>595.91706738999983</v>
      </c>
      <c r="V18" s="1"/>
      <c r="W18" s="1"/>
    </row>
    <row r="19" spans="2:23" ht="14" x14ac:dyDescent="0.2">
      <c r="B19" t="s">
        <v>62</v>
      </c>
      <c r="C19" s="1">
        <v>17.056288139999999</v>
      </c>
      <c r="D19" s="1">
        <v>19.036000000000001</v>
      </c>
      <c r="E19" s="1">
        <v>20.73</v>
      </c>
      <c r="F19" s="1">
        <v>24.084509999999998</v>
      </c>
      <c r="G19" s="1">
        <v>26.573799999999999</v>
      </c>
      <c r="H19" s="1">
        <v>29.41207</v>
      </c>
      <c r="I19" s="1">
        <v>17.561389999999999</v>
      </c>
      <c r="J19" s="1">
        <v>12.063700000000001</v>
      </c>
      <c r="K19" s="1">
        <v>12.063700000000001</v>
      </c>
      <c r="L19" s="1">
        <v>10.724120000000001</v>
      </c>
      <c r="M19" s="1">
        <v>6.4461176</v>
      </c>
      <c r="N19" s="1">
        <v>3.9914989299999997</v>
      </c>
      <c r="O19" s="25">
        <v>3.14289504</v>
      </c>
      <c r="P19" s="35">
        <v>3.2893819700000004</v>
      </c>
      <c r="Q19" s="35">
        <v>3.4331089099999987</v>
      </c>
      <c r="R19" s="35">
        <v>3.5386532499999999</v>
      </c>
      <c r="S19" s="35">
        <v>4.1402320899999996</v>
      </c>
      <c r="T19" s="10">
        <v>5.9147027500000009</v>
      </c>
      <c r="U19" s="1">
        <v>7.0072264299999993</v>
      </c>
      <c r="V19" s="1"/>
      <c r="W19" s="1"/>
    </row>
    <row r="20" spans="2:23" x14ac:dyDescent="0.15">
      <c r="B20" t="s">
        <v>18</v>
      </c>
      <c r="C20" s="1">
        <v>18.658398510000001</v>
      </c>
      <c r="D20" s="1">
        <v>19.84</v>
      </c>
      <c r="E20" s="1">
        <v>22.051290000000002</v>
      </c>
      <c r="F20" s="1">
        <v>23.110019999999999</v>
      </c>
      <c r="G20" s="1">
        <v>24.229379999999999</v>
      </c>
      <c r="H20" s="1">
        <v>25.54382</v>
      </c>
      <c r="I20" s="1">
        <v>25.900390000000002</v>
      </c>
      <c r="J20" s="1">
        <v>25.164909999999999</v>
      </c>
      <c r="K20" s="1">
        <v>25.164909999999999</v>
      </c>
      <c r="L20" s="1">
        <v>24.918200000000002</v>
      </c>
      <c r="M20" s="1">
        <v>24.114288739999999</v>
      </c>
      <c r="N20" s="1">
        <v>21.961571419999999</v>
      </c>
      <c r="O20" s="1">
        <v>5.5337853799999994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1.4180200000000001</v>
      </c>
      <c r="O21" s="32">
        <v>0.84111000000000002</v>
      </c>
      <c r="P21" s="32">
        <v>0.35568</v>
      </c>
      <c r="Q21" s="32">
        <v>0.49640540000000005</v>
      </c>
      <c r="R21" s="32">
        <v>2.4352156000000003</v>
      </c>
      <c r="S21" s="32">
        <v>2.4902944000000002</v>
      </c>
      <c r="T21" s="50">
        <v>2.5044727600000001</v>
      </c>
      <c r="U21" s="50">
        <v>3.0989360399999999</v>
      </c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446.52064200491458</v>
      </c>
      <c r="D23" s="4">
        <f t="shared" ref="D23:K23" si="6">D24+D25+D26</f>
        <v>478.42399999999998</v>
      </c>
      <c r="E23" s="4">
        <f t="shared" si="6"/>
        <v>516.52697999999998</v>
      </c>
      <c r="F23" s="4">
        <f t="shared" si="6"/>
        <v>557.33523000000002</v>
      </c>
      <c r="G23" s="4">
        <f t="shared" si="6"/>
        <v>599.69973000000005</v>
      </c>
      <c r="H23" s="4">
        <f t="shared" si="6"/>
        <v>618.42890999999997</v>
      </c>
      <c r="I23" s="4">
        <f t="shared" si="6"/>
        <v>567.31355000000008</v>
      </c>
      <c r="J23" s="4">
        <f t="shared" si="6"/>
        <v>473.22279000000003</v>
      </c>
      <c r="K23" s="4">
        <f t="shared" si="6"/>
        <v>670.03970849999996</v>
      </c>
      <c r="L23" s="4">
        <f>L24+L25+L26</f>
        <v>865.72196999999994</v>
      </c>
      <c r="M23" s="4">
        <f>M24+M25+M26</f>
        <v>863.56165723564402</v>
      </c>
      <c r="N23" s="4">
        <f>N24+N25+N26</f>
        <v>867.6616488582622</v>
      </c>
      <c r="O23" s="4">
        <f t="shared" ref="O23:U23" si="7">O24+O25+O26+O27</f>
        <v>884.57756939040644</v>
      </c>
      <c r="P23" s="4">
        <f t="shared" si="7"/>
        <v>954.48355167571242</v>
      </c>
      <c r="Q23" s="4">
        <f t="shared" si="7"/>
        <v>1003.7866283660669</v>
      </c>
      <c r="R23" s="4">
        <f t="shared" si="7"/>
        <v>1028.6872938875606</v>
      </c>
      <c r="S23" s="4">
        <f t="shared" si="7"/>
        <v>1029.8991273712702</v>
      </c>
      <c r="T23" s="4">
        <f t="shared" si="7"/>
        <v>1087.7186693404801</v>
      </c>
      <c r="U23" s="4">
        <f t="shared" si="7"/>
        <v>1127.101454463867</v>
      </c>
      <c r="V23" s="1"/>
      <c r="W23" s="1"/>
    </row>
    <row r="24" spans="2:23" ht="16" x14ac:dyDescent="0.2">
      <c r="B24" t="s">
        <v>20</v>
      </c>
      <c r="C24" s="1">
        <v>280.52224254498446</v>
      </c>
      <c r="D24" s="1">
        <v>305.137</v>
      </c>
      <c r="E24" s="1">
        <v>334.42899999999997</v>
      </c>
      <c r="F24" s="1">
        <v>370.4778</v>
      </c>
      <c r="G24" s="1">
        <v>400.76309000000003</v>
      </c>
      <c r="H24" s="1">
        <v>400.24773999999996</v>
      </c>
      <c r="I24" s="1">
        <v>343.79033000000004</v>
      </c>
      <c r="J24" s="1">
        <v>242.82509999999999</v>
      </c>
      <c r="K24" s="1">
        <v>346.89299999999997</v>
      </c>
      <c r="L24" s="1">
        <v>527.49960999999996</v>
      </c>
      <c r="M24" s="1">
        <v>540.13159387839062</v>
      </c>
      <c r="N24" s="1">
        <v>555.78897715113294</v>
      </c>
      <c r="O24" s="24">
        <v>561.29398762146252</v>
      </c>
      <c r="P24" s="24">
        <v>592.27641993572706</v>
      </c>
      <c r="Q24" s="24">
        <v>635.99334499757333</v>
      </c>
      <c r="R24" s="24">
        <v>656.13868744314527</v>
      </c>
      <c r="S24" s="24">
        <v>657.55388320563395</v>
      </c>
      <c r="T24" s="24">
        <v>705.22243799937212</v>
      </c>
      <c r="U24" s="24">
        <v>705.84284418557911</v>
      </c>
      <c r="V24" s="1"/>
      <c r="W24" s="1"/>
    </row>
    <row r="25" spans="2:23" x14ac:dyDescent="0.15">
      <c r="B25" t="s">
        <v>24</v>
      </c>
      <c r="C25" s="1">
        <v>155.08239945993012</v>
      </c>
      <c r="D25" s="1">
        <v>160.97499999999999</v>
      </c>
      <c r="E25" s="1">
        <v>168.85548</v>
      </c>
      <c r="F25" s="1">
        <v>172.22859</v>
      </c>
      <c r="G25" s="1">
        <v>181.80344000000002</v>
      </c>
      <c r="H25" s="1">
        <v>198.88213000000002</v>
      </c>
      <c r="I25" s="1">
        <v>201.65223</v>
      </c>
      <c r="J25" s="1">
        <v>206.10893000000002</v>
      </c>
      <c r="K25" s="1">
        <v>298.85794849999996</v>
      </c>
      <c r="L25" s="1">
        <v>310.46440000000001</v>
      </c>
      <c r="M25" s="1">
        <v>296.67556102479523</v>
      </c>
      <c r="N25" s="1">
        <v>281.95810023549745</v>
      </c>
      <c r="O25" s="1">
        <v>294.91639107430774</v>
      </c>
      <c r="P25" s="1">
        <v>302.29804948206981</v>
      </c>
      <c r="Q25" s="1">
        <v>306.44047571528222</v>
      </c>
      <c r="R25" s="1">
        <v>312.22745444422901</v>
      </c>
      <c r="S25" s="1">
        <v>311.13126957651087</v>
      </c>
      <c r="T25" s="1">
        <v>319.73737345499279</v>
      </c>
      <c r="U25" s="1">
        <v>357.22728253187904</v>
      </c>
      <c r="V25" s="1"/>
      <c r="W25" s="1"/>
    </row>
    <row r="26" spans="2:23" ht="14" x14ac:dyDescent="0.2">
      <c r="B26" t="s">
        <v>100</v>
      </c>
      <c r="C26" s="1">
        <v>10.916</v>
      </c>
      <c r="D26" s="1">
        <v>12.311999999999999</v>
      </c>
      <c r="E26" s="1">
        <v>13.2425</v>
      </c>
      <c r="F26" s="1">
        <v>14.62884</v>
      </c>
      <c r="G26" s="1">
        <v>17.133199999999999</v>
      </c>
      <c r="H26" s="1">
        <v>19.299040000000002</v>
      </c>
      <c r="I26" s="1">
        <v>21.870989999999999</v>
      </c>
      <c r="J26" s="1">
        <v>24.28876</v>
      </c>
      <c r="K26" s="1">
        <v>24.28876</v>
      </c>
      <c r="L26" s="1">
        <v>27.757960000000001</v>
      </c>
      <c r="M26" s="1">
        <v>26.754502332458152</v>
      </c>
      <c r="N26" s="1">
        <v>29.914571471631756</v>
      </c>
      <c r="O26" s="25">
        <v>28.367190694636182</v>
      </c>
      <c r="P26" s="25">
        <v>26.508818010425607</v>
      </c>
      <c r="Q26" s="25">
        <v>27.177383689397452</v>
      </c>
      <c r="R26" s="25">
        <v>25.937281726100267</v>
      </c>
      <c r="S26" s="25">
        <v>26.260133935389455</v>
      </c>
      <c r="T26" s="25">
        <v>27.339270007865291</v>
      </c>
      <c r="U26" s="25">
        <v>27.742127917492891</v>
      </c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33.40026424749</v>
      </c>
      <c r="Q27" s="35">
        <v>34.175423963813991</v>
      </c>
      <c r="R27" s="35">
        <v>34.383870274086</v>
      </c>
      <c r="S27" s="10">
        <v>34.953840653736002</v>
      </c>
      <c r="T27" s="10">
        <v>35.419587878249999</v>
      </c>
      <c r="U27" s="10">
        <v>36.289199828915997</v>
      </c>
      <c r="V27" s="1"/>
      <c r="W27" s="1"/>
    </row>
    <row r="28" spans="2:23" x14ac:dyDescent="0.15">
      <c r="M28" s="1"/>
      <c r="N28" s="1"/>
      <c r="O28" s="1"/>
      <c r="P28" s="1"/>
      <c r="Q28" s="1"/>
    </row>
    <row r="29" spans="2:23" x14ac:dyDescent="0.15">
      <c r="B29" s="3" t="s">
        <v>101</v>
      </c>
      <c r="C29" s="4">
        <f t="shared" ref="C29:U29" si="8">SUM(C30:C38)</f>
        <v>1373.267494793</v>
      </c>
      <c r="D29" s="4">
        <f t="shared" si="8"/>
        <v>1469.0054335669997</v>
      </c>
      <c r="E29" s="4">
        <f t="shared" si="8"/>
        <v>1535.4820315249997</v>
      </c>
      <c r="F29" s="4">
        <f t="shared" si="8"/>
        <v>1696.5314421819999</v>
      </c>
      <c r="G29" s="4">
        <f t="shared" si="8"/>
        <v>1913.4249168949998</v>
      </c>
      <c r="H29" s="4">
        <f t="shared" si="8"/>
        <v>2056.3889049789996</v>
      </c>
      <c r="I29" s="4">
        <f t="shared" si="8"/>
        <v>1728.8311710239998</v>
      </c>
      <c r="J29" s="4">
        <f t="shared" si="8"/>
        <v>1242.2594253193054</v>
      </c>
      <c r="K29" s="4">
        <f t="shared" si="8"/>
        <v>1045.7039456491045</v>
      </c>
      <c r="L29" s="4">
        <f t="shared" si="8"/>
        <v>1423.919837619336</v>
      </c>
      <c r="M29" s="4">
        <f t="shared" si="8"/>
        <v>1213.7958904888242</v>
      </c>
      <c r="N29" s="4">
        <f t="shared" si="8"/>
        <v>1185.8071898920787</v>
      </c>
      <c r="O29" s="4">
        <f t="shared" si="8"/>
        <v>1202.6239744399222</v>
      </c>
      <c r="P29" s="4">
        <f t="shared" si="8"/>
        <v>1245.2028408300246</v>
      </c>
      <c r="Q29" s="4">
        <f t="shared" si="8"/>
        <v>1315.5421137370734</v>
      </c>
      <c r="R29" s="4">
        <f t="shared" si="8"/>
        <v>1295.5006547879275</v>
      </c>
      <c r="S29" s="4">
        <f t="shared" si="8"/>
        <v>1280.7553243861862</v>
      </c>
      <c r="T29" s="4">
        <f t="shared" si="8"/>
        <v>1415.1814650585052</v>
      </c>
      <c r="U29" s="4">
        <f t="shared" si="8"/>
        <v>1466.9773510526175</v>
      </c>
    </row>
    <row r="30" spans="2:23" x14ac:dyDescent="0.15">
      <c r="B30" t="s">
        <v>102</v>
      </c>
      <c r="C30" s="1">
        <v>1360.672664793</v>
      </c>
      <c r="D30" s="1">
        <v>1452.8874335669998</v>
      </c>
      <c r="E30" s="1">
        <v>1494.8440315249998</v>
      </c>
      <c r="F30" s="1">
        <v>1687.9116921819998</v>
      </c>
      <c r="G30" s="1">
        <v>1899.8261668949997</v>
      </c>
      <c r="H30" s="1">
        <v>2040.2798049789997</v>
      </c>
      <c r="I30" s="1">
        <v>1690.8284610239998</v>
      </c>
      <c r="J30" s="1">
        <v>1196.3047253193054</v>
      </c>
      <c r="K30" s="1">
        <v>387.05467885240432</v>
      </c>
      <c r="L30" s="1">
        <v>579.86891679981295</v>
      </c>
      <c r="M30" s="1">
        <v>491.06769128144191</v>
      </c>
      <c r="N30" s="1">
        <v>447.89271167235307</v>
      </c>
      <c r="O30" s="1">
        <v>383.45625186072971</v>
      </c>
      <c r="P30" s="1">
        <v>404.69314203060486</v>
      </c>
      <c r="Q30" s="1">
        <v>418.37822738933096</v>
      </c>
      <c r="R30" s="1">
        <v>397.41802481404062</v>
      </c>
      <c r="S30" s="1">
        <v>382.42468105202767</v>
      </c>
      <c r="T30" s="1">
        <v>426.32729534315342</v>
      </c>
      <c r="U30" s="1">
        <v>440.77906806657927</v>
      </c>
    </row>
    <row r="31" spans="2:23" x14ac:dyDescent="0.15">
      <c r="B31" t="s">
        <v>23</v>
      </c>
      <c r="C31" s="1">
        <v>12.59483</v>
      </c>
      <c r="D31" s="1">
        <v>16.117999999999999</v>
      </c>
      <c r="E31" s="1">
        <v>40.637999999999998</v>
      </c>
      <c r="F31" s="1">
        <v>8.6197499999999998</v>
      </c>
      <c r="G31" s="1">
        <v>0</v>
      </c>
      <c r="H31" s="1">
        <v>0</v>
      </c>
      <c r="I31" s="1">
        <v>22.072710000000001</v>
      </c>
      <c r="J31" s="1">
        <v>19.078869999999998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13.598750000000001</v>
      </c>
      <c r="H32" s="1">
        <v>16.109100000000002</v>
      </c>
      <c r="I32" s="1">
        <v>15.93</v>
      </c>
      <c r="J32" s="1">
        <v>15.766500000000001</v>
      </c>
      <c r="M32" s="1"/>
      <c r="N32" s="1"/>
      <c r="O32" s="1"/>
      <c r="P32" s="1"/>
      <c r="Q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11.10933</v>
      </c>
      <c r="M33" s="1"/>
      <c r="N33" s="1"/>
      <c r="O33" s="1"/>
      <c r="P33" s="1"/>
      <c r="Q33" s="1"/>
    </row>
    <row r="34" spans="1:21" x14ac:dyDescent="0.15">
      <c r="B34" t="s">
        <v>123</v>
      </c>
      <c r="K34" s="1">
        <v>556.1454395292044</v>
      </c>
      <c r="L34" s="1">
        <v>679.58020629613657</v>
      </c>
      <c r="M34" s="1">
        <v>657.06889069641352</v>
      </c>
      <c r="N34" s="1">
        <v>628.05280299665128</v>
      </c>
      <c r="O34" s="1">
        <v>703.54845562749915</v>
      </c>
      <c r="P34" s="1">
        <v>747.16085847892691</v>
      </c>
      <c r="Q34" s="1">
        <v>789.43077716156745</v>
      </c>
      <c r="R34" s="1">
        <v>790.54515846742902</v>
      </c>
      <c r="S34" s="1">
        <v>809.65689647993872</v>
      </c>
      <c r="T34" s="1">
        <v>892.22085110807575</v>
      </c>
      <c r="U34" s="1">
        <v>914.40015444953042</v>
      </c>
    </row>
    <row r="35" spans="1:21" x14ac:dyDescent="0.15">
      <c r="B35" t="s">
        <v>124</v>
      </c>
      <c r="K35" s="1">
        <v>102.50382726749578</v>
      </c>
      <c r="L35" s="1">
        <v>164.47071452338659</v>
      </c>
      <c r="M35" s="1">
        <v>65.659308510968742</v>
      </c>
      <c r="N35" s="1">
        <v>109.86167522307447</v>
      </c>
      <c r="O35" s="1">
        <v>115.61926695169328</v>
      </c>
      <c r="P35" s="1">
        <v>93.348840320492826</v>
      </c>
      <c r="Q35" s="12">
        <v>107.73310918617497</v>
      </c>
      <c r="R35" s="1">
        <v>107.53747150645788</v>
      </c>
      <c r="S35" s="1">
        <v>88.673746854219814</v>
      </c>
      <c r="T35" s="1">
        <v>96.633318607276138</v>
      </c>
      <c r="U35" s="1">
        <v>111.79812853650768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x14ac:dyDescent="0.15">
      <c r="B37" t="s">
        <v>53</v>
      </c>
      <c r="K37" s="1"/>
      <c r="M37" s="1"/>
      <c r="N37" s="1"/>
      <c r="O37" s="1"/>
      <c r="P37" s="1"/>
      <c r="Q37" s="1"/>
    </row>
    <row r="38" spans="1:21" x14ac:dyDescent="0.15">
      <c r="B38" t="s">
        <v>54</v>
      </c>
      <c r="K38" s="1"/>
      <c r="M38" s="1"/>
      <c r="N38" s="1"/>
      <c r="O38" s="1"/>
      <c r="P38" s="1"/>
      <c r="Q38" s="1"/>
    </row>
    <row r="39" spans="1:21" x14ac:dyDescent="0.15">
      <c r="M39" s="1"/>
      <c r="N39" s="1"/>
      <c r="O39" s="1"/>
      <c r="P39" s="1"/>
      <c r="Q39" s="1"/>
    </row>
    <row r="40" spans="1:21" x14ac:dyDescent="0.15">
      <c r="A40" s="7"/>
      <c r="B40" s="7" t="s">
        <v>109</v>
      </c>
      <c r="C40" s="8">
        <f t="shared" ref="C40:U40" si="9">C9+C23+C29</f>
        <v>2226.8255319906866</v>
      </c>
      <c r="D40" s="8">
        <f t="shared" si="9"/>
        <v>2426.8552912530185</v>
      </c>
      <c r="E40" s="8">
        <f t="shared" si="9"/>
        <v>2570.5831307994727</v>
      </c>
      <c r="F40" s="8">
        <f t="shared" si="9"/>
        <v>2846.7333318233859</v>
      </c>
      <c r="G40" s="8">
        <f t="shared" si="9"/>
        <v>3213.3586249275991</v>
      </c>
      <c r="H40" s="8">
        <f t="shared" si="9"/>
        <v>3411.74863597289</v>
      </c>
      <c r="I40" s="8">
        <f t="shared" si="9"/>
        <v>2999.5809693781921</v>
      </c>
      <c r="J40" s="8">
        <f t="shared" si="9"/>
        <v>2378.8605761962854</v>
      </c>
      <c r="K40" s="8">
        <f t="shared" si="9"/>
        <v>2545.4772650260848</v>
      </c>
      <c r="L40" s="8">
        <f t="shared" si="9"/>
        <v>3106.014835728779</v>
      </c>
      <c r="M40" s="8">
        <f t="shared" si="9"/>
        <v>2857.597887385838</v>
      </c>
      <c r="N40" s="8">
        <f t="shared" si="9"/>
        <v>2773.8536056676589</v>
      </c>
      <c r="O40" s="8">
        <f t="shared" si="9"/>
        <v>2816.0777455542629</v>
      </c>
      <c r="P40" s="8">
        <f t="shared" si="9"/>
        <v>2928.6851030264197</v>
      </c>
      <c r="Q40" s="8">
        <f t="shared" si="9"/>
        <v>3075.7602073347643</v>
      </c>
      <c r="R40" s="8">
        <f t="shared" si="9"/>
        <v>3073.0702171834473</v>
      </c>
      <c r="S40" s="8">
        <f t="shared" si="9"/>
        <v>3076.3242361685925</v>
      </c>
      <c r="T40" s="8">
        <f t="shared" si="9"/>
        <v>3329.8264717207262</v>
      </c>
      <c r="U40" s="8">
        <f t="shared" si="9"/>
        <v>3456.1325745599379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12.44544</v>
      </c>
      <c r="M41" s="1">
        <v>56.506820000000005</v>
      </c>
      <c r="N41" s="1">
        <v>51.847833749999992</v>
      </c>
      <c r="O41" s="1">
        <v>39.703042628558777</v>
      </c>
      <c r="P41" s="1">
        <v>26.929560822591338</v>
      </c>
      <c r="Q41" s="1">
        <v>37.031263627344501</v>
      </c>
      <c r="R41" s="1">
        <v>43.644942256679641</v>
      </c>
      <c r="S41" s="1">
        <v>49.943165394656972</v>
      </c>
      <c r="T41" s="1">
        <v>46.781349054667174</v>
      </c>
      <c r="U41" s="1">
        <v>20.263861022741715</v>
      </c>
    </row>
    <row r="42" spans="1:21" x14ac:dyDescent="0.15">
      <c r="A42" s="7"/>
      <c r="B42" s="41" t="s">
        <v>147</v>
      </c>
      <c r="C42" s="8">
        <f>C40+C41</f>
        <v>2226.8255319906866</v>
      </c>
      <c r="D42" s="8">
        <f t="shared" ref="D42:S42" si="10">D40+D41</f>
        <v>2426.8552912530185</v>
      </c>
      <c r="E42" s="8">
        <f t="shared" si="10"/>
        <v>2570.5831307994727</v>
      </c>
      <c r="F42" s="8">
        <f t="shared" si="10"/>
        <v>2846.7333318233859</v>
      </c>
      <c r="G42" s="8">
        <f t="shared" si="10"/>
        <v>3213.3586249275991</v>
      </c>
      <c r="H42" s="8">
        <f t="shared" si="10"/>
        <v>3411.74863597289</v>
      </c>
      <c r="I42" s="8">
        <f t="shared" si="10"/>
        <v>2999.5809693781921</v>
      </c>
      <c r="J42" s="8">
        <f t="shared" si="10"/>
        <v>2378.8605761962854</v>
      </c>
      <c r="K42" s="8">
        <f t="shared" si="10"/>
        <v>2545.4772650260848</v>
      </c>
      <c r="L42" s="8">
        <f t="shared" si="10"/>
        <v>3118.4602757287789</v>
      </c>
      <c r="M42" s="8">
        <f t="shared" si="10"/>
        <v>2914.1047073858381</v>
      </c>
      <c r="N42" s="8">
        <f t="shared" si="10"/>
        <v>2825.701439417659</v>
      </c>
      <c r="O42" s="8">
        <f t="shared" si="10"/>
        <v>2855.7807881828217</v>
      </c>
      <c r="P42" s="8">
        <f t="shared" si="10"/>
        <v>2955.6146638490109</v>
      </c>
      <c r="Q42" s="8">
        <f t="shared" si="10"/>
        <v>3112.7914709621086</v>
      </c>
      <c r="R42" s="8">
        <f t="shared" si="10"/>
        <v>3116.7151594401271</v>
      </c>
      <c r="S42" s="8">
        <f t="shared" si="10"/>
        <v>3126.2674015632497</v>
      </c>
      <c r="T42" s="8">
        <f t="shared" ref="T42:U42" si="11">T40+T41</f>
        <v>3376.6078207753935</v>
      </c>
      <c r="U42" s="8">
        <f t="shared" si="11"/>
        <v>3476.3964355826797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2226.8255319906866</v>
      </c>
      <c r="D44" s="8">
        <f t="shared" ref="D44:S44" si="12">D40</f>
        <v>2426.8552912530185</v>
      </c>
      <c r="E44" s="8">
        <f t="shared" si="12"/>
        <v>2570.5831307994727</v>
      </c>
      <c r="F44" s="8">
        <f t="shared" si="12"/>
        <v>2846.7333318233859</v>
      </c>
      <c r="G44" s="8">
        <f t="shared" si="12"/>
        <v>3213.3586249275991</v>
      </c>
      <c r="H44" s="8">
        <f t="shared" si="12"/>
        <v>3411.74863597289</v>
      </c>
      <c r="I44" s="8">
        <f t="shared" si="12"/>
        <v>2999.5809693781921</v>
      </c>
      <c r="J44" s="8">
        <f t="shared" si="12"/>
        <v>2378.8605761962854</v>
      </c>
      <c r="K44" s="8">
        <f t="shared" si="12"/>
        <v>2545.4772650260848</v>
      </c>
      <c r="L44" s="8">
        <f t="shared" si="12"/>
        <v>3106.014835728779</v>
      </c>
      <c r="M44" s="8">
        <f t="shared" si="12"/>
        <v>2857.597887385838</v>
      </c>
      <c r="N44" s="8">
        <f t="shared" si="12"/>
        <v>2773.8536056676589</v>
      </c>
      <c r="O44" s="8">
        <f t="shared" si="12"/>
        <v>2816.0777455542629</v>
      </c>
      <c r="P44" s="8">
        <f t="shared" si="12"/>
        <v>2928.6851030264197</v>
      </c>
      <c r="Q44" s="8">
        <f t="shared" si="12"/>
        <v>3075.7602073347643</v>
      </c>
      <c r="R44" s="8">
        <f t="shared" si="12"/>
        <v>3073.0702171834473</v>
      </c>
      <c r="S44" s="8">
        <f t="shared" si="12"/>
        <v>3076.3242361685925</v>
      </c>
      <c r="T44" s="8">
        <f t="shared" ref="T44:U44" si="13">T40</f>
        <v>3329.8264717207262</v>
      </c>
      <c r="U44" s="8">
        <f t="shared" si="13"/>
        <v>3456.1325745599379</v>
      </c>
    </row>
    <row r="45" spans="1:21" x14ac:dyDescent="0.15">
      <c r="B45" t="s">
        <v>97</v>
      </c>
      <c r="C45" s="1">
        <v>56.822192626308741</v>
      </c>
      <c r="D45" s="1">
        <v>114.77070676106446</v>
      </c>
      <c r="E45" s="1">
        <v>113.61649804290036</v>
      </c>
      <c r="F45" s="1">
        <v>145.24709363004067</v>
      </c>
      <c r="G45" s="1">
        <v>261.42232048430907</v>
      </c>
      <c r="H45" s="1">
        <v>182.99637227978059</v>
      </c>
      <c r="I45" s="1">
        <v>-250.69271041997723</v>
      </c>
      <c r="J45" s="1">
        <v>-800.83371877677803</v>
      </c>
      <c r="K45" s="1">
        <v>-762.90447932488837</v>
      </c>
      <c r="L45" s="1">
        <v>92.515891720555132</v>
      </c>
      <c r="M45" s="1">
        <v>39.98457343044609</v>
      </c>
      <c r="N45" s="1">
        <v>93.890484819676516</v>
      </c>
      <c r="O45" s="1">
        <v>25.831244219386509</v>
      </c>
      <c r="P45" s="1">
        <v>187.40928102006495</v>
      </c>
      <c r="Q45" s="1">
        <v>178.30188829485888</v>
      </c>
      <c r="R45" s="1">
        <v>137.4755349853549</v>
      </c>
      <c r="S45" s="1">
        <v>36.808641137134025</v>
      </c>
      <c r="T45" s="1">
        <v>157.89330160598865</v>
      </c>
      <c r="U45" s="1">
        <v>122.81847006927786</v>
      </c>
    </row>
    <row r="46" spans="1:21" x14ac:dyDescent="0.15">
      <c r="B46" t="s">
        <v>98</v>
      </c>
      <c r="C46" s="1">
        <v>124.8175240676316</v>
      </c>
      <c r="D46" s="1">
        <v>116.89000959127951</v>
      </c>
      <c r="E46" s="1">
        <v>56.822192626308741</v>
      </c>
      <c r="F46" s="1">
        <v>114.77070676106446</v>
      </c>
      <c r="G46" s="1">
        <v>113.61649804290036</v>
      </c>
      <c r="H46" s="1">
        <v>145.24709363004067</v>
      </c>
      <c r="I46" s="1">
        <v>261.42232048430907</v>
      </c>
      <c r="J46" s="1">
        <v>182.99637227978059</v>
      </c>
      <c r="K46" s="1">
        <v>183.07678335503334</v>
      </c>
      <c r="L46" s="1">
        <v>0</v>
      </c>
      <c r="M46" s="1">
        <v>-50.372608774021508</v>
      </c>
      <c r="N46" s="1">
        <v>-3.8734899086213321</v>
      </c>
      <c r="O46" s="1">
        <v>-56.400090359912873</v>
      </c>
      <c r="P46" s="1">
        <v>-2.4772480014796376</v>
      </c>
      <c r="Q46" s="1">
        <v>-13.837807008409674</v>
      </c>
      <c r="R46" s="1">
        <v>147.74525930563479</v>
      </c>
      <c r="S46" s="1">
        <v>138.63588230248115</v>
      </c>
      <c r="T46" s="1">
        <v>97.803677683597343</v>
      </c>
      <c r="U46" s="1">
        <v>-2.8670240896179569</v>
      </c>
    </row>
    <row r="47" spans="1:21" x14ac:dyDescent="0.15">
      <c r="B47" s="3" t="s">
        <v>15</v>
      </c>
      <c r="C47" s="4">
        <f>C40-C45+C46</f>
        <v>2294.8208634320094</v>
      </c>
      <c r="D47" s="4">
        <f>D40-D45+D46</f>
        <v>2428.9745940832336</v>
      </c>
      <c r="E47" s="4">
        <f>E40-E45+E46</f>
        <v>2513.788825382881</v>
      </c>
      <c r="F47" s="4">
        <f t="shared" ref="F47:K47" si="14">F40-F45+F46</f>
        <v>2816.2569449544098</v>
      </c>
      <c r="G47" s="4">
        <f t="shared" si="14"/>
        <v>3065.5528024861901</v>
      </c>
      <c r="H47" s="4">
        <f t="shared" si="14"/>
        <v>3373.99935732315</v>
      </c>
      <c r="I47" s="4">
        <f t="shared" si="14"/>
        <v>3511.6960002824785</v>
      </c>
      <c r="J47" s="4">
        <f t="shared" si="14"/>
        <v>3362.6906672528439</v>
      </c>
      <c r="K47" s="4">
        <f t="shared" si="14"/>
        <v>3491.4585277060069</v>
      </c>
      <c r="L47" s="4">
        <f t="shared" ref="L47:S47" si="15">L40-L45+L46</f>
        <v>3013.498944008224</v>
      </c>
      <c r="M47" s="4">
        <f t="shared" si="15"/>
        <v>2767.2407051813702</v>
      </c>
      <c r="N47" s="4">
        <f t="shared" si="15"/>
        <v>2676.0896309393611</v>
      </c>
      <c r="O47" s="4">
        <f t="shared" si="15"/>
        <v>2733.8464109749634</v>
      </c>
      <c r="P47" s="4">
        <f t="shared" si="15"/>
        <v>2738.7985740048753</v>
      </c>
      <c r="Q47" s="4">
        <f t="shared" si="15"/>
        <v>2883.6205120314958</v>
      </c>
      <c r="R47" s="4">
        <f t="shared" si="15"/>
        <v>3083.339941503727</v>
      </c>
      <c r="S47" s="4">
        <f t="shared" si="15"/>
        <v>3178.1514773339395</v>
      </c>
      <c r="T47" s="4">
        <f t="shared" ref="T47:U47" si="16">T40-T45+T46</f>
        <v>3269.736847798335</v>
      </c>
      <c r="U47" s="4">
        <f t="shared" si="16"/>
        <v>3330.4470804010421</v>
      </c>
    </row>
    <row r="48" spans="1:21" x14ac:dyDescent="0.15">
      <c r="M48" s="1"/>
      <c r="N48" s="1"/>
      <c r="O48" s="1"/>
      <c r="P48" s="1"/>
      <c r="Q48" s="1"/>
    </row>
    <row r="49" spans="1:21" x14ac:dyDescent="0.15">
      <c r="A49" s="3"/>
      <c r="B49" s="3" t="s">
        <v>118</v>
      </c>
      <c r="C49" s="4">
        <f>C50+C51+C52</f>
        <v>14.818815207000124</v>
      </c>
      <c r="D49" s="4">
        <f t="shared" ref="D49:K49" si="17">D50+D51+D52</f>
        <v>15.755676433000115</v>
      </c>
      <c r="E49" s="4">
        <f t="shared" si="17"/>
        <v>16.45951847500023</v>
      </c>
      <c r="F49" s="4">
        <f t="shared" si="17"/>
        <v>17.936847818000299</v>
      </c>
      <c r="G49" s="4">
        <f t="shared" si="17"/>
        <v>19.657713105000418</v>
      </c>
      <c r="H49" s="4">
        <f t="shared" si="17"/>
        <v>21.114125021000518</v>
      </c>
      <c r="I49" s="4">
        <f t="shared" si="17"/>
        <v>17.497778976000291</v>
      </c>
      <c r="J49" s="4">
        <f t="shared" si="17"/>
        <v>12.399564680694539</v>
      </c>
      <c r="K49" s="4">
        <f t="shared" si="17"/>
        <v>4.3145600000000286</v>
      </c>
      <c r="L49" s="4">
        <f t="shared" ref="L49:S49" si="18">L50+L51+L52</f>
        <v>6.8497299999999086</v>
      </c>
      <c r="M49" s="4">
        <f t="shared" si="18"/>
        <v>6.4435141320000007</v>
      </c>
      <c r="N49" s="4">
        <f t="shared" si="18"/>
        <v>6.7044553529939996</v>
      </c>
      <c r="O49" s="4">
        <f t="shared" si="18"/>
        <v>7.6130739300700006</v>
      </c>
      <c r="P49" s="4">
        <f t="shared" si="18"/>
        <v>8.2166904891819996</v>
      </c>
      <c r="Q49" s="4">
        <f t="shared" si="18"/>
        <v>8.4945457306780003</v>
      </c>
      <c r="R49" s="4">
        <f t="shared" si="18"/>
        <v>8.0689800878119993</v>
      </c>
      <c r="S49" s="4">
        <f t="shared" si="18"/>
        <v>7.8158763189779998</v>
      </c>
      <c r="T49" s="4">
        <f t="shared" ref="T49:U49" si="19">T50+T51+T52</f>
        <v>8.7149136808299996</v>
      </c>
      <c r="U49" s="4">
        <f t="shared" si="19"/>
        <v>9.0103344835700003</v>
      </c>
    </row>
    <row r="50" spans="1:21" x14ac:dyDescent="0.15">
      <c r="B50" t="s">
        <v>43</v>
      </c>
      <c r="C50" s="1">
        <v>8.7273352070001238</v>
      </c>
      <c r="D50" s="1">
        <v>9.3185664330001146</v>
      </c>
      <c r="E50" s="1">
        <v>10.010978475000229</v>
      </c>
      <c r="F50" s="1">
        <v>11.303957818000299</v>
      </c>
      <c r="G50" s="1">
        <v>12.723143105000418</v>
      </c>
      <c r="H50" s="1">
        <v>21.114125021000518</v>
      </c>
      <c r="I50" s="1">
        <v>17.497778976000291</v>
      </c>
      <c r="J50" s="1">
        <v>12.399564680694539</v>
      </c>
      <c r="K50" s="1">
        <v>4.3145600000000286</v>
      </c>
      <c r="L50" s="1">
        <v>6.8497299999999086</v>
      </c>
      <c r="M50" s="1">
        <v>6.4435141320000007</v>
      </c>
      <c r="N50" s="1">
        <v>6.7044553529939996</v>
      </c>
      <c r="O50" s="1">
        <v>7.6130739300700006</v>
      </c>
      <c r="P50" s="1">
        <v>8.2166904891819996</v>
      </c>
      <c r="Q50" s="1">
        <v>8.4945457306780003</v>
      </c>
      <c r="R50" s="1">
        <v>8.0689800878119993</v>
      </c>
      <c r="S50" s="1">
        <v>7.8158763189779998</v>
      </c>
      <c r="T50" s="1">
        <v>8.7149136808299996</v>
      </c>
      <c r="U50" s="1">
        <v>9.0103344835700003</v>
      </c>
    </row>
    <row r="51" spans="1:21" x14ac:dyDescent="0.15">
      <c r="B51" t="s">
        <v>57</v>
      </c>
      <c r="K51" s="1"/>
      <c r="M51" s="1"/>
      <c r="N51" s="1"/>
      <c r="O51" s="1"/>
      <c r="P51" s="1"/>
      <c r="Q51" s="1"/>
    </row>
    <row r="52" spans="1:21" x14ac:dyDescent="0.15">
      <c r="B52" t="s">
        <v>120</v>
      </c>
      <c r="C52" s="1">
        <v>6.0914799999999998</v>
      </c>
      <c r="D52" s="1">
        <v>6.4371099999999997</v>
      </c>
      <c r="E52" s="1">
        <v>6.4485400000000004</v>
      </c>
      <c r="F52" s="1">
        <v>6.6328899999999997</v>
      </c>
      <c r="G52" s="1">
        <v>6.9345699999999999</v>
      </c>
      <c r="H52" s="1"/>
      <c r="I52" s="1"/>
      <c r="J52" s="1"/>
      <c r="M52" s="1"/>
      <c r="N52" s="1">
        <v>0</v>
      </c>
      <c r="O52" s="1"/>
      <c r="P52" s="1"/>
      <c r="Q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1" x14ac:dyDescent="0.15">
      <c r="M54" s="1"/>
      <c r="N54" s="1"/>
      <c r="O54" s="1"/>
      <c r="P54" s="1"/>
      <c r="Q54" s="1"/>
    </row>
    <row r="55" spans="1:21" x14ac:dyDescent="0.15">
      <c r="B55" s="3" t="s">
        <v>48</v>
      </c>
      <c r="M55" s="1"/>
      <c r="N55" s="1"/>
      <c r="O55" s="1"/>
      <c r="P55" s="1"/>
      <c r="Q55" s="1"/>
    </row>
    <row r="56" spans="1:21" x14ac:dyDescent="0.15">
      <c r="B56" t="s">
        <v>49</v>
      </c>
      <c r="C56" s="1">
        <v>193.816</v>
      </c>
      <c r="D56" s="1">
        <v>205.095</v>
      </c>
      <c r="E56" s="1">
        <v>224.79785000000001</v>
      </c>
      <c r="F56" s="1">
        <v>256.01855999999998</v>
      </c>
      <c r="G56" s="1">
        <v>305.49907000000002</v>
      </c>
      <c r="H56" s="1">
        <v>333.92921999999999</v>
      </c>
      <c r="I56" s="1">
        <v>368.5093</v>
      </c>
      <c r="J56" s="1">
        <v>370.99597999999997</v>
      </c>
      <c r="K56" s="1">
        <v>537.35123999999996</v>
      </c>
      <c r="L56" s="1">
        <v>525.05147999999997</v>
      </c>
      <c r="M56" s="1">
        <v>520.04907410999988</v>
      </c>
      <c r="N56" s="1">
        <v>479.23359345</v>
      </c>
      <c r="O56" s="1">
        <v>496.88976065999998</v>
      </c>
      <c r="P56" s="1">
        <v>505.02353246000001</v>
      </c>
      <c r="Q56" s="1">
        <v>535.87047203999998</v>
      </c>
      <c r="R56" s="1">
        <v>547.70392737999998</v>
      </c>
      <c r="S56" s="1">
        <v>568.42688663000001</v>
      </c>
      <c r="T56" s="1">
        <v>586.61604310999985</v>
      </c>
      <c r="U56" s="1">
        <v>624.88685337000004</v>
      </c>
    </row>
    <row r="57" spans="1:21" x14ac:dyDescent="0.15">
      <c r="B57" t="s">
        <v>50</v>
      </c>
      <c r="C57" s="1">
        <v>15.981</v>
      </c>
      <c r="D57" s="1">
        <v>21.355</v>
      </c>
      <c r="E57" s="1">
        <v>18.891999999999999</v>
      </c>
      <c r="F57" s="1">
        <v>22.736999999999998</v>
      </c>
      <c r="G57" s="1">
        <v>31.553999999999998</v>
      </c>
      <c r="H57" s="1">
        <v>37.709000000000003</v>
      </c>
      <c r="I57" s="1">
        <v>34.554000000000002</v>
      </c>
      <c r="J57" s="1">
        <v>34.914000000000001</v>
      </c>
      <c r="K57" s="1">
        <v>34.914000000000001</v>
      </c>
      <c r="L57" s="1">
        <v>39.518000000000001</v>
      </c>
      <c r="M57" s="1">
        <v>40.899000000000001</v>
      </c>
      <c r="N57" s="1">
        <v>41.988</v>
      </c>
      <c r="O57" s="1">
        <v>53.957999999999998</v>
      </c>
      <c r="P57" s="1">
        <v>48.776000000000003</v>
      </c>
      <c r="Q57" s="1">
        <v>42.27</v>
      </c>
      <c r="R57" s="1">
        <v>42.012</v>
      </c>
      <c r="S57" s="1">
        <v>36.430999999999997</v>
      </c>
      <c r="T57" s="1">
        <v>33.975000000000001</v>
      </c>
      <c r="U57" s="1">
        <v>28.603999999999999</v>
      </c>
    </row>
    <row r="58" spans="1:21" x14ac:dyDescent="0.15">
      <c r="B58" t="s">
        <v>51</v>
      </c>
      <c r="C58" s="1">
        <v>77.568999999999988</v>
      </c>
      <c r="D58" s="1">
        <v>129.398</v>
      </c>
      <c r="E58" s="1">
        <v>142.46800000000002</v>
      </c>
      <c r="F58" s="1">
        <v>171.17400000000001</v>
      </c>
      <c r="G58" s="1">
        <v>200.125</v>
      </c>
      <c r="H58" s="1">
        <v>197.691</v>
      </c>
      <c r="I58" s="1">
        <v>141.17500000000001</v>
      </c>
      <c r="J58" s="1">
        <v>120.989</v>
      </c>
      <c r="K58" s="1">
        <v>120.989</v>
      </c>
      <c r="L58" s="1">
        <v>109.354</v>
      </c>
      <c r="M58" s="1">
        <v>95.34</v>
      </c>
      <c r="N58" s="1">
        <v>80.355000000000004</v>
      </c>
      <c r="O58" s="1">
        <v>71.430999999999997</v>
      </c>
      <c r="P58" s="1">
        <v>75.677000000000007</v>
      </c>
      <c r="Q58" s="1">
        <v>89.363</v>
      </c>
      <c r="R58" s="1">
        <v>84.132999999999996</v>
      </c>
      <c r="S58" s="1">
        <f>64.056+28.568</f>
        <v>92.623999999999995</v>
      </c>
      <c r="T58" s="1">
        <f>73.095+38.496</f>
        <v>111.59100000000001</v>
      </c>
      <c r="U58" s="1">
        <v>106.482</v>
      </c>
    </row>
    <row r="59" spans="1:21" x14ac:dyDescent="0.15">
      <c r="B59" t="s">
        <v>61</v>
      </c>
      <c r="C59" s="1">
        <v>18.658398510000001</v>
      </c>
      <c r="D59" s="1">
        <v>19.84</v>
      </c>
      <c r="E59" s="1">
        <v>22.051290000000002</v>
      </c>
      <c r="F59" s="1">
        <v>23.110019999999999</v>
      </c>
      <c r="G59" s="1">
        <v>24.229379999999999</v>
      </c>
      <c r="H59" s="1">
        <v>25.54382</v>
      </c>
      <c r="I59" s="1">
        <v>25.900390000000002</v>
      </c>
      <c r="J59" s="1">
        <v>25.195</v>
      </c>
      <c r="K59" s="1">
        <v>25.195</v>
      </c>
      <c r="L59" s="1">
        <v>24.918200000000002</v>
      </c>
      <c r="M59" s="1">
        <v>38.422691989999997</v>
      </c>
      <c r="N59" s="1">
        <v>45.182587390000002</v>
      </c>
      <c r="O59" s="1">
        <v>14.750920446</v>
      </c>
      <c r="P59" s="1"/>
      <c r="Q59" s="1"/>
    </row>
    <row r="60" spans="1:21" x14ac:dyDescent="0.15">
      <c r="B60" t="s">
        <v>45</v>
      </c>
      <c r="C60" s="1">
        <v>27.202000000000002</v>
      </c>
      <c r="D60" s="1">
        <v>27.177</v>
      </c>
      <c r="E60" s="1">
        <v>27.555</v>
      </c>
      <c r="F60" s="1">
        <v>30.704999999999998</v>
      </c>
      <c r="G60" s="1">
        <v>31.936</v>
      </c>
      <c r="H60" s="1">
        <v>31.800999999999998</v>
      </c>
      <c r="I60" s="1">
        <v>32.768999999999998</v>
      </c>
      <c r="J60" s="1">
        <v>32.189</v>
      </c>
      <c r="K60" s="1">
        <v>32.189</v>
      </c>
      <c r="L60" s="1">
        <v>31.695</v>
      </c>
      <c r="M60" s="1">
        <v>28.331</v>
      </c>
      <c r="N60" s="1">
        <v>20.556999999999999</v>
      </c>
      <c r="O60" s="1">
        <v>24.378</v>
      </c>
      <c r="P60" s="1">
        <v>21.364000000000001</v>
      </c>
      <c r="Q60" s="1">
        <v>21.72</v>
      </c>
      <c r="R60" s="1">
        <v>23.012</v>
      </c>
      <c r="S60" s="1">
        <v>23.922000000000001</v>
      </c>
      <c r="T60" s="1">
        <v>25.466000000000001</v>
      </c>
      <c r="U60" s="1">
        <v>23.838000000000001</v>
      </c>
    </row>
    <row r="61" spans="1:21" x14ac:dyDescent="0.15">
      <c r="B61" s="16" t="s">
        <v>63</v>
      </c>
      <c r="C61" s="1">
        <f t="shared" ref="C61:K61" si="20">C19</f>
        <v>17.056288139999999</v>
      </c>
      <c r="D61" s="1">
        <f t="shared" si="20"/>
        <v>19.036000000000001</v>
      </c>
      <c r="E61" s="1">
        <f t="shared" si="20"/>
        <v>20.73</v>
      </c>
      <c r="F61" s="1">
        <f t="shared" si="20"/>
        <v>24.084509999999998</v>
      </c>
      <c r="G61" s="1">
        <f t="shared" si="20"/>
        <v>26.573799999999999</v>
      </c>
      <c r="H61" s="1">
        <f t="shared" si="20"/>
        <v>29.41207</v>
      </c>
      <c r="I61" s="1">
        <f t="shared" si="20"/>
        <v>17.561389999999999</v>
      </c>
      <c r="J61" s="1">
        <f t="shared" si="20"/>
        <v>12.063700000000001</v>
      </c>
      <c r="K61" s="1">
        <f t="shared" si="20"/>
        <v>12.063700000000001</v>
      </c>
      <c r="L61" s="1">
        <v>10.724120000000001</v>
      </c>
      <c r="M61" s="1">
        <v>6.5017752399999997</v>
      </c>
      <c r="N61" s="1">
        <v>4.1483676300000001</v>
      </c>
      <c r="O61" s="1">
        <v>3.4259287899999999</v>
      </c>
      <c r="P61" s="1">
        <v>3.5903969700000005</v>
      </c>
      <c r="Q61" s="1">
        <v>3.7486644699999987</v>
      </c>
      <c r="R61" s="1">
        <v>3.8785893499999999</v>
      </c>
      <c r="S61" s="1">
        <v>4.5428556099999993</v>
      </c>
      <c r="T61" s="1">
        <v>6.493324470000001</v>
      </c>
      <c r="U61" s="1">
        <v>7.6919235199999996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41.044170490000006</v>
      </c>
      <c r="P62" s="1">
        <v>29.454840000000001</v>
      </c>
      <c r="Q62" s="1">
        <v>32.394021390000006</v>
      </c>
      <c r="R62" s="1">
        <v>30.454860540000002</v>
      </c>
      <c r="S62" s="1">
        <v>30.799229540000006</v>
      </c>
      <c r="T62" s="1">
        <v>31.838107279999996</v>
      </c>
      <c r="U62" s="1">
        <v>7.2091074200000014</v>
      </c>
    </row>
    <row r="63" spans="1:21" x14ac:dyDescent="0.15">
      <c r="B63" t="s">
        <v>134</v>
      </c>
      <c r="C63" s="1">
        <v>48.867800000000003</v>
      </c>
      <c r="D63" s="1">
        <v>61.996279999999999</v>
      </c>
      <c r="E63" s="1">
        <v>64.121669999999995</v>
      </c>
      <c r="F63" s="1">
        <v>61.818099999999994</v>
      </c>
      <c r="G63" s="1">
        <v>82.696269999999984</v>
      </c>
      <c r="H63" s="1">
        <v>80.530890000000014</v>
      </c>
      <c r="I63" s="1">
        <v>83.783990000000003</v>
      </c>
      <c r="J63" s="1">
        <v>88.278030000000001</v>
      </c>
      <c r="K63" s="1">
        <v>88.278030000000001</v>
      </c>
      <c r="L63" s="1">
        <v>105.93953999999999</v>
      </c>
      <c r="M63" s="1">
        <v>102.48929000000001</v>
      </c>
      <c r="N63" s="1">
        <v>119.89329000000001</v>
      </c>
      <c r="O63" s="1">
        <v>135.36856</v>
      </c>
      <c r="P63" s="1">
        <v>95.510450000000006</v>
      </c>
      <c r="Q63" s="1">
        <v>98.681699999999992</v>
      </c>
      <c r="R63" s="1">
        <v>80.646190000000004</v>
      </c>
      <c r="S63" s="1">
        <v>83.519840000000002</v>
      </c>
      <c r="T63" s="1">
        <v>84.933059999999998</v>
      </c>
      <c r="U63" s="1">
        <v>87.782020000000003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1" x14ac:dyDescent="0.15">
      <c r="B66" s="16"/>
      <c r="M66" s="1"/>
      <c r="N66" s="1"/>
      <c r="O66" s="1"/>
      <c r="P66" s="1"/>
      <c r="Q66" s="1"/>
    </row>
    <row r="67" spans="2:21" x14ac:dyDescent="0.15">
      <c r="B67" s="3" t="s">
        <v>0</v>
      </c>
      <c r="C67" s="4">
        <v>120.512</v>
      </c>
      <c r="D67" s="4">
        <v>128.679</v>
      </c>
      <c r="E67" s="4">
        <v>132.39549</v>
      </c>
      <c r="F67" s="4">
        <v>149.49512999999999</v>
      </c>
      <c r="G67" s="4">
        <v>168.26399000000001</v>
      </c>
      <c r="H67" s="4">
        <v>180.7037</v>
      </c>
      <c r="I67" s="4">
        <v>149.75345999999999</v>
      </c>
      <c r="J67" s="4">
        <v>105.95614</v>
      </c>
      <c r="K67" s="4">
        <v>181.56876</v>
      </c>
      <c r="L67" s="4">
        <v>243.42692000000002</v>
      </c>
      <c r="M67" s="4">
        <v>235.34009820809567</v>
      </c>
      <c r="N67" s="4">
        <v>227.06208047543109</v>
      </c>
      <c r="O67" s="4">
        <v>243.56083588876334</v>
      </c>
      <c r="P67" s="4">
        <v>257.01256925759668</v>
      </c>
      <c r="Q67" s="4">
        <v>267.07880121132035</v>
      </c>
      <c r="R67" s="4">
        <v>261.08704315496129</v>
      </c>
      <c r="S67" s="45">
        <v>258.50565549213843</v>
      </c>
      <c r="T67" s="4">
        <v>280.61396391754795</v>
      </c>
      <c r="U67" s="4">
        <v>291.7517141191139</v>
      </c>
    </row>
    <row r="68" spans="2:21" x14ac:dyDescent="0.15">
      <c r="M68" s="1"/>
      <c r="N68" s="1"/>
      <c r="O68" s="1"/>
      <c r="P68" s="1"/>
      <c r="Q68" s="1"/>
    </row>
    <row r="69" spans="2:21" x14ac:dyDescent="0.15">
      <c r="B69" s="7" t="s">
        <v>1</v>
      </c>
      <c r="M69" s="1"/>
      <c r="N69" s="1"/>
      <c r="O69" s="1"/>
      <c r="P69" s="1"/>
      <c r="Q69" s="1"/>
    </row>
    <row r="70" spans="2:21" x14ac:dyDescent="0.15">
      <c r="B70" t="s">
        <v>117</v>
      </c>
      <c r="C70" s="1">
        <v>12264.843999999999</v>
      </c>
      <c r="D70" s="1">
        <v>13121.521000000001</v>
      </c>
      <c r="E70" s="1">
        <v>14030.704</v>
      </c>
      <c r="F70" s="1">
        <v>15264.772999999999</v>
      </c>
      <c r="G70" s="1">
        <v>16306.857</v>
      </c>
      <c r="H70" s="1">
        <v>17564.197</v>
      </c>
      <c r="I70" s="1">
        <v>18249.829000000002</v>
      </c>
      <c r="J70" s="1">
        <v>17829.466</v>
      </c>
      <c r="K70" s="1">
        <v>17829.466</v>
      </c>
      <c r="L70" s="1">
        <v>18135.329000000002</v>
      </c>
      <c r="M70" s="1">
        <v>17738.058000000001</v>
      </c>
      <c r="N70" s="1">
        <v>17065.094000000001</v>
      </c>
      <c r="O70" s="1">
        <v>17057.478999999999</v>
      </c>
      <c r="P70" s="1">
        <v>17024.183000000001</v>
      </c>
      <c r="Q70" s="1">
        <v>17902.594000000001</v>
      </c>
      <c r="R70" s="1">
        <v>18504.343000000001</v>
      </c>
      <c r="S70" s="1">
        <v>19534.813999999998</v>
      </c>
      <c r="T70" s="1">
        <v>20088.238000000001</v>
      </c>
      <c r="U70" s="1">
        <v>20677.009999999998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15291.778857655778</v>
      </c>
      <c r="D72" s="1">
        <f t="shared" ref="D72:P72" si="21">D70/D71</f>
        <v>15740.716664159469</v>
      </c>
      <c r="E72" s="1">
        <f t="shared" si="21"/>
        <v>16202.377102878561</v>
      </c>
      <c r="F72" s="1">
        <f t="shared" si="21"/>
        <v>16933.026116561625</v>
      </c>
      <c r="G72" s="1">
        <f t="shared" si="21"/>
        <v>17396.682697249165</v>
      </c>
      <c r="H72" s="1">
        <f t="shared" si="21"/>
        <v>18119.032174421303</v>
      </c>
      <c r="I72" s="1">
        <f t="shared" si="21"/>
        <v>18411.276483184058</v>
      </c>
      <c r="J72" s="1">
        <f t="shared" si="21"/>
        <v>17961.357515690528</v>
      </c>
      <c r="K72" s="1">
        <f t="shared" si="21"/>
        <v>17961.357515690528</v>
      </c>
      <c r="L72" s="1">
        <f t="shared" si="21"/>
        <v>18241.500900866871</v>
      </c>
      <c r="M72" s="1">
        <f t="shared" si="21"/>
        <v>17845.4263210836</v>
      </c>
      <c r="N72" s="1">
        <f t="shared" si="21"/>
        <v>17188.086502975821</v>
      </c>
      <c r="O72" s="1">
        <f t="shared" si="21"/>
        <v>17112.22352549206</v>
      </c>
      <c r="P72" s="1">
        <f t="shared" si="21"/>
        <v>17117.060115130207</v>
      </c>
      <c r="Q72" s="1">
        <f>Q70/Q71</f>
        <v>17902.594000000001</v>
      </c>
      <c r="R72" s="1">
        <f>R70/R71</f>
        <v>18444.785011729637</v>
      </c>
      <c r="S72" s="1">
        <f>S70/S71</f>
        <v>19222.14375008654</v>
      </c>
      <c r="T72" s="1">
        <f>T70/T71</f>
        <v>19534.612299496963</v>
      </c>
      <c r="U72" s="1">
        <f>U70/U71</f>
        <v>19831.792859365589</v>
      </c>
    </row>
    <row r="73" spans="2:21" x14ac:dyDescent="0.15">
      <c r="B73" t="s">
        <v>107</v>
      </c>
      <c r="C73" s="1">
        <v>1073050</v>
      </c>
      <c r="D73" s="1">
        <v>1073904</v>
      </c>
      <c r="E73" s="1">
        <v>1075286</v>
      </c>
      <c r="F73" s="1">
        <v>1083879</v>
      </c>
      <c r="G73" s="1">
        <v>1086373</v>
      </c>
      <c r="H73" s="1">
        <v>1089990</v>
      </c>
      <c r="I73" s="1">
        <v>1097744</v>
      </c>
      <c r="J73" s="1">
        <v>1102410</v>
      </c>
      <c r="K73" s="1">
        <v>1102410</v>
      </c>
      <c r="L73" s="1">
        <v>1107220</v>
      </c>
      <c r="M73" s="1">
        <v>1109367</v>
      </c>
      <c r="N73" s="1">
        <v>1108130</v>
      </c>
      <c r="O73" s="1">
        <v>1104004</v>
      </c>
      <c r="P73" s="38">
        <v>1099632</v>
      </c>
      <c r="Q73" s="38">
        <v>1092997</v>
      </c>
      <c r="R73" s="1">
        <v>1087778</v>
      </c>
      <c r="S73" s="1">
        <v>1079920</v>
      </c>
      <c r="T73" s="1">
        <v>1072863</v>
      </c>
      <c r="U73" s="1">
        <v>1067710</v>
      </c>
    </row>
    <row r="74" spans="2:21" x14ac:dyDescent="0.15">
      <c r="B74" t="s">
        <v>58</v>
      </c>
      <c r="C74" s="1">
        <v>1144104.1712693172</v>
      </c>
      <c r="D74" s="1">
        <v>1147538.1570570462</v>
      </c>
      <c r="E74" s="1">
        <v>1150411.8821312343</v>
      </c>
      <c r="F74" s="1">
        <v>1162108.1567702047</v>
      </c>
      <c r="G74" s="1">
        <v>1166078.1646854803</v>
      </c>
      <c r="H74" s="1">
        <v>1169507.0876703402</v>
      </c>
      <c r="I74" s="1">
        <v>1179891.3222721084</v>
      </c>
      <c r="J74" s="1">
        <v>1185930.845758779</v>
      </c>
      <c r="K74" s="1">
        <v>1185930.845758779</v>
      </c>
      <c r="L74" s="1"/>
      <c r="M74" s="1"/>
      <c r="N74" s="1"/>
      <c r="O74" s="1"/>
      <c r="P74" s="1"/>
      <c r="Q74" s="1"/>
    </row>
    <row r="75" spans="2:21" x14ac:dyDescent="0.15">
      <c r="B75" t="s">
        <v>59</v>
      </c>
      <c r="C75" s="1">
        <v>1147872.3730813784</v>
      </c>
      <c r="D75" s="1">
        <v>1151031.232975729</v>
      </c>
      <c r="E75" s="1">
        <v>1150487.8074838053</v>
      </c>
      <c r="F75" s="1">
        <v>1158725.4061974888</v>
      </c>
      <c r="G75" s="1">
        <v>1158287.1028861406</v>
      </c>
      <c r="H75" s="1">
        <v>1158688.0806403616</v>
      </c>
      <c r="I75" s="1">
        <v>1165270.8282702072</v>
      </c>
      <c r="J75" s="1">
        <v>1168363.3496915447</v>
      </c>
      <c r="K75" s="1">
        <v>1168363.3496915447</v>
      </c>
      <c r="L75" s="1">
        <v>1169068.2925095777</v>
      </c>
      <c r="M75" s="1">
        <v>1165941.6402241779</v>
      </c>
      <c r="N75" s="1">
        <v>1160134.1300020521</v>
      </c>
      <c r="O75" s="1">
        <v>1180337.4282219647</v>
      </c>
      <c r="P75" s="1">
        <v>1161888.0922922925</v>
      </c>
      <c r="Q75" s="1">
        <v>1147130</v>
      </c>
      <c r="R75" s="1">
        <v>1138735</v>
      </c>
      <c r="S75" s="1">
        <v>1129451</v>
      </c>
      <c r="T75" s="1">
        <v>1122743</v>
      </c>
      <c r="U75" s="1">
        <v>1119852</v>
      </c>
    </row>
    <row r="76" spans="2:21" x14ac:dyDescent="0.15">
      <c r="M76" s="1"/>
      <c r="N76" s="1"/>
      <c r="O76" s="1"/>
      <c r="P76" s="1"/>
      <c r="Q76" s="1"/>
    </row>
    <row r="77" spans="2:21" x14ac:dyDescent="0.15">
      <c r="B77" s="7" t="s">
        <v>60</v>
      </c>
      <c r="M77" s="1"/>
      <c r="N77" s="1"/>
      <c r="O77" s="1"/>
      <c r="P77" s="1"/>
      <c r="Q77" s="1"/>
    </row>
    <row r="78" spans="2:21" x14ac:dyDescent="0.15">
      <c r="B78" t="s">
        <v>66</v>
      </c>
      <c r="C78" s="9">
        <f t="shared" ref="C78:L78" si="22">C40/C70</f>
        <v>0.18156166780357635</v>
      </c>
      <c r="D78" s="9">
        <f t="shared" si="22"/>
        <v>0.18495228497161406</v>
      </c>
      <c r="E78" s="9">
        <f t="shared" si="22"/>
        <v>0.18321127227824582</v>
      </c>
      <c r="F78" s="9">
        <f t="shared" si="22"/>
        <v>0.18649038094594567</v>
      </c>
      <c r="G78" s="9">
        <f t="shared" si="22"/>
        <v>0.19705566958289994</v>
      </c>
      <c r="H78" s="9">
        <f t="shared" si="22"/>
        <v>0.19424449839482499</v>
      </c>
      <c r="I78" s="9">
        <f t="shared" si="22"/>
        <v>0.16436214111256559</v>
      </c>
      <c r="J78" s="9">
        <f t="shared" si="22"/>
        <v>0.13342298508526756</v>
      </c>
      <c r="K78" s="9">
        <f t="shared" si="22"/>
        <v>0.14276800354122129</v>
      </c>
      <c r="L78" s="14">
        <f t="shared" si="22"/>
        <v>0.17126873384699989</v>
      </c>
      <c r="M78" s="14">
        <f t="shared" ref="M78:R78" si="23">M40/M70</f>
        <v>0.16109981641653431</v>
      </c>
      <c r="N78" s="14">
        <f t="shared" si="23"/>
        <v>0.16254546301752917</v>
      </c>
      <c r="O78" s="14">
        <f t="shared" si="23"/>
        <v>0.16509343177583646</v>
      </c>
      <c r="P78" s="14">
        <f t="shared" si="23"/>
        <v>0.17203087531580338</v>
      </c>
      <c r="Q78" s="14">
        <f t="shared" si="23"/>
        <v>0.17180528181194102</v>
      </c>
      <c r="R78" s="14">
        <f t="shared" si="23"/>
        <v>0.16607291689218295</v>
      </c>
      <c r="S78" s="14">
        <f>S40/S70</f>
        <v>0.15747906461605382</v>
      </c>
      <c r="T78" s="14">
        <f>T40/T70</f>
        <v>0.16576000701110402</v>
      </c>
      <c r="U78" s="14">
        <f>U40/U70</f>
        <v>0.16714856618824184</v>
      </c>
    </row>
    <row r="79" spans="2:21" x14ac:dyDescent="0.15">
      <c r="B79" t="s">
        <v>110</v>
      </c>
      <c r="C79" s="9">
        <f t="shared" ref="C79:L79" si="24">C47/C70</f>
        <v>0.18710558922983525</v>
      </c>
      <c r="D79" s="9">
        <f t="shared" si="24"/>
        <v>0.18511379847528603</v>
      </c>
      <c r="E79" s="9">
        <f t="shared" si="24"/>
        <v>0.17916341370916819</v>
      </c>
      <c r="F79" s="9">
        <f t="shared" si="24"/>
        <v>0.18449386341705901</v>
      </c>
      <c r="G79" s="9">
        <f t="shared" si="24"/>
        <v>0.18799164072427876</v>
      </c>
      <c r="H79" s="9">
        <f t="shared" si="24"/>
        <v>0.19209528094698267</v>
      </c>
      <c r="I79" s="9">
        <f t="shared" si="24"/>
        <v>0.1924235016274661</v>
      </c>
      <c r="J79" s="9">
        <f t="shared" si="24"/>
        <v>0.18860299390081811</v>
      </c>
      <c r="K79" s="9">
        <f t="shared" si="24"/>
        <v>0.19582518779339811</v>
      </c>
      <c r="L79" s="14">
        <f t="shared" si="24"/>
        <v>0.16616731596147077</v>
      </c>
      <c r="M79" s="14">
        <f t="shared" ref="M79:R79" si="25">M47/M70</f>
        <v>0.15600584377282847</v>
      </c>
      <c r="N79" s="14">
        <f t="shared" si="25"/>
        <v>0.15681657721541767</v>
      </c>
      <c r="O79" s="14">
        <f t="shared" si="25"/>
        <v>0.16027259426641907</v>
      </c>
      <c r="P79" s="14">
        <f t="shared" si="25"/>
        <v>0.16087694628311239</v>
      </c>
      <c r="Q79" s="14">
        <f t="shared" si="25"/>
        <v>0.1610727759357943</v>
      </c>
      <c r="R79" s="14">
        <f t="shared" si="25"/>
        <v>0.16662790683807185</v>
      </c>
      <c r="S79" s="14">
        <f>S47/S70</f>
        <v>0.16269166818450076</v>
      </c>
      <c r="T79" s="14">
        <f>T47/T70</f>
        <v>0.16276872306064549</v>
      </c>
      <c r="U79" s="14">
        <f>U47/U70</f>
        <v>0.16107005221746482</v>
      </c>
    </row>
    <row r="80" spans="2:21" x14ac:dyDescent="0.15">
      <c r="B80" t="s">
        <v>161</v>
      </c>
      <c r="C80" s="1">
        <f t="shared" ref="C80:L80" si="26">C40/C71</f>
        <v>2776.4008730794508</v>
      </c>
      <c r="D80" s="1">
        <f t="shared" si="26"/>
        <v>2911.2815141270567</v>
      </c>
      <c r="E80" s="1">
        <f t="shared" si="26"/>
        <v>2968.4581229503001</v>
      </c>
      <c r="F80" s="1">
        <f t="shared" si="26"/>
        <v>3157.8464910452249</v>
      </c>
      <c r="G80" s="1">
        <f t="shared" si="26"/>
        <v>3428.1149574276842</v>
      </c>
      <c r="H80" s="1">
        <f t="shared" si="26"/>
        <v>3519.5223161201611</v>
      </c>
      <c r="I80" s="1">
        <f t="shared" si="26"/>
        <v>3026.1168233915582</v>
      </c>
      <c r="J80" s="1">
        <f t="shared" si="26"/>
        <v>2396.4579359271361</v>
      </c>
      <c r="K80" s="1">
        <f t="shared" si="26"/>
        <v>2564.3071534052474</v>
      </c>
      <c r="L80" s="10">
        <f t="shared" si="26"/>
        <v>3124.1987627603767</v>
      </c>
      <c r="M80" s="10">
        <f t="shared" ref="M80:R80" si="27">M40/M71</f>
        <v>2874.8949042013573</v>
      </c>
      <c r="N80" s="10">
        <f t="shared" si="27"/>
        <v>2793.8454790115479</v>
      </c>
      <c r="O80" s="10">
        <f t="shared" si="27"/>
        <v>2825.115707138687</v>
      </c>
      <c r="P80" s="10">
        <f t="shared" si="27"/>
        <v>2944.6628344390756</v>
      </c>
      <c r="Q80" s="10">
        <f t="shared" si="27"/>
        <v>3075.7602073347643</v>
      </c>
      <c r="R80" s="10">
        <f t="shared" si="27"/>
        <v>3063.1792483471572</v>
      </c>
      <c r="S80" s="10">
        <f>S40/S71</f>
        <v>3027.0852176789531</v>
      </c>
      <c r="T80" s="10">
        <f>T40/T71</f>
        <v>3238.0574717238155</v>
      </c>
      <c r="U80" s="10">
        <f>U40/U71</f>
        <v>3314.8557413851709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8">C40*1000000/C74</f>
        <v>1946.3485825072667</v>
      </c>
      <c r="D82" s="1">
        <f t="shared" si="28"/>
        <v>2114.8362486497913</v>
      </c>
      <c r="E82" s="1">
        <f t="shared" si="28"/>
        <v>2234.4893778715605</v>
      </c>
      <c r="F82" s="1">
        <f t="shared" si="28"/>
        <v>2449.6285610241171</v>
      </c>
      <c r="G82" s="1">
        <f t="shared" si="28"/>
        <v>2755.6974500026936</v>
      </c>
      <c r="H82" s="1">
        <f t="shared" si="28"/>
        <v>2917.2534924684364</v>
      </c>
      <c r="I82" s="1">
        <f t="shared" si="28"/>
        <v>2542.2519114742872</v>
      </c>
      <c r="J82" s="1">
        <f t="shared" si="28"/>
        <v>2005.9015959520382</v>
      </c>
      <c r="K82" s="1">
        <f t="shared" si="28"/>
        <v>2146.3960349201006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9">C40*1000000/C75</f>
        <v>1939.9591663774763</v>
      </c>
      <c r="D83" s="10">
        <f t="shared" si="29"/>
        <v>2108.4182789540268</v>
      </c>
      <c r="E83" s="10">
        <f t="shared" si="29"/>
        <v>2234.3419148626285</v>
      </c>
      <c r="F83" s="10">
        <f t="shared" si="29"/>
        <v>2456.7799381954687</v>
      </c>
      <c r="G83" s="10">
        <f t="shared" si="29"/>
        <v>2774.2332768108804</v>
      </c>
      <c r="H83" s="10">
        <f t="shared" si="29"/>
        <v>2944.4927353419826</v>
      </c>
      <c r="I83" s="10">
        <f t="shared" si="29"/>
        <v>2574.1491991444914</v>
      </c>
      <c r="J83" s="10">
        <f t="shared" si="29"/>
        <v>2036.0623061518659</v>
      </c>
      <c r="K83" s="10">
        <f t="shared" si="29"/>
        <v>2178.6692176694064</v>
      </c>
      <c r="L83" s="10">
        <f t="shared" si="29"/>
        <v>2656.8292508055792</v>
      </c>
      <c r="M83" s="10">
        <f t="shared" ref="M83:R83" si="30">M40*1000000/M75</f>
        <v>2450.8927280754824</v>
      </c>
      <c r="N83" s="10">
        <f t="shared" si="30"/>
        <v>2390.9766413498692</v>
      </c>
      <c r="O83" s="10">
        <f t="shared" si="30"/>
        <v>2385.8243229619034</v>
      </c>
      <c r="P83" s="10">
        <f t="shared" si="30"/>
        <v>2520.625800758839</v>
      </c>
      <c r="Q83" s="10">
        <f t="shared" si="30"/>
        <v>2681.2655996572007</v>
      </c>
      <c r="R83" s="10">
        <f t="shared" si="30"/>
        <v>2698.6702061352707</v>
      </c>
      <c r="S83" s="10">
        <f>S40*1000000/S75</f>
        <v>2723.7341293855088</v>
      </c>
      <c r="T83" s="10">
        <f>T40*1000000/T75</f>
        <v>2965.7957980773213</v>
      </c>
      <c r="U83" s="10">
        <f>U40*1000000/U75</f>
        <v>3086.2404804920097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2426.7028674488574</v>
      </c>
      <c r="D85" s="1">
        <f t="shared" ref="D85:K85" si="31">D80*1000000/D74</f>
        <v>2536.9801398092695</v>
      </c>
      <c r="E85" s="1">
        <f t="shared" si="31"/>
        <v>2580.343761271818</v>
      </c>
      <c r="F85" s="1">
        <f t="shared" si="31"/>
        <v>2717.3430223755477</v>
      </c>
      <c r="G85" s="1">
        <f t="shared" si="31"/>
        <v>2939.8672072316272</v>
      </c>
      <c r="H85" s="1">
        <f t="shared" si="31"/>
        <v>3009.406572414242</v>
      </c>
      <c r="I85" s="1">
        <f t="shared" si="31"/>
        <v>2564.7419946814985</v>
      </c>
      <c r="J85" s="1">
        <f t="shared" si="31"/>
        <v>2020.7400326060672</v>
      </c>
      <c r="K85" s="1">
        <f t="shared" si="31"/>
        <v>2162.2737637493183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2418.7365583391538</v>
      </c>
      <c r="D86" s="1">
        <f t="shared" ref="D86:L86" si="32">D80*1000000/D75</f>
        <v>2529.2810748502466</v>
      </c>
      <c r="E86" s="1">
        <f t="shared" si="32"/>
        <v>2580.1734739306094</v>
      </c>
      <c r="F86" s="1">
        <f t="shared" si="32"/>
        <v>2725.2759576646527</v>
      </c>
      <c r="G86" s="1">
        <f t="shared" si="32"/>
        <v>2959.6418270442118</v>
      </c>
      <c r="H86" s="1">
        <f t="shared" si="32"/>
        <v>3037.5062753515672</v>
      </c>
      <c r="I86" s="1">
        <f t="shared" si="32"/>
        <v>2596.921462355403</v>
      </c>
      <c r="J86" s="1">
        <f t="shared" si="32"/>
        <v>2051.1238533456362</v>
      </c>
      <c r="K86" s="1">
        <f t="shared" si="32"/>
        <v>2194.7856838219382</v>
      </c>
      <c r="L86" s="10">
        <f t="shared" si="32"/>
        <v>2672.3834550792772</v>
      </c>
      <c r="M86" s="10">
        <f t="shared" ref="M86:R86" si="33">M80*1000000/M75</f>
        <v>2465.7279618631646</v>
      </c>
      <c r="N86" s="10">
        <f t="shared" si="33"/>
        <v>2408.2090223538257</v>
      </c>
      <c r="O86" s="10">
        <f t="shared" si="33"/>
        <v>2393.481422845653</v>
      </c>
      <c r="P86" s="10">
        <f t="shared" si="33"/>
        <v>2534.377324264974</v>
      </c>
      <c r="Q86" s="10">
        <f t="shared" si="33"/>
        <v>2681.2655996572007</v>
      </c>
      <c r="R86" s="10">
        <f t="shared" si="33"/>
        <v>2689.9842793513476</v>
      </c>
      <c r="S86" s="10">
        <f>S80*1000000/S75</f>
        <v>2680.1385962551303</v>
      </c>
      <c r="T86" s="10">
        <f>T80*1000000/T75</f>
        <v>2884.0593722016665</v>
      </c>
      <c r="U86" s="10">
        <f>U80*1000000/U75</f>
        <v>2960.0837801648531</v>
      </c>
    </row>
    <row r="87" spans="2:23" x14ac:dyDescent="0.15">
      <c r="B87" t="s">
        <v>163</v>
      </c>
      <c r="C87" s="1">
        <f t="shared" ref="C87:L87" si="34">C47/C71</f>
        <v>2861.1772935340214</v>
      </c>
      <c r="D87" s="1">
        <f t="shared" si="34"/>
        <v>2913.8238524257922</v>
      </c>
      <c r="E87" s="1">
        <f t="shared" si="34"/>
        <v>2902.8731919549859</v>
      </c>
      <c r="F87" s="1">
        <f t="shared" si="34"/>
        <v>3124.0394075864133</v>
      </c>
      <c r="G87" s="1">
        <f t="shared" si="34"/>
        <v>3270.4309234155417</v>
      </c>
      <c r="H87" s="1">
        <f t="shared" si="34"/>
        <v>3480.5805760328785</v>
      </c>
      <c r="I87" s="1">
        <f t="shared" si="34"/>
        <v>3542.7622903256961</v>
      </c>
      <c r="J87" s="1">
        <f t="shared" si="34"/>
        <v>3387.5658019821944</v>
      </c>
      <c r="K87" s="1">
        <f t="shared" si="34"/>
        <v>3517.2862085344605</v>
      </c>
      <c r="L87" s="10">
        <f t="shared" si="34"/>
        <v>3031.1412438057987</v>
      </c>
      <c r="M87" s="10">
        <f t="shared" ref="M87:R87" si="35">M47/M71</f>
        <v>2783.9907907064894</v>
      </c>
      <c r="N87" s="10">
        <f t="shared" si="35"/>
        <v>2695.3768942791858</v>
      </c>
      <c r="O87" s="10">
        <f t="shared" si="35"/>
        <v>2742.62045809746</v>
      </c>
      <c r="P87" s="10">
        <f t="shared" si="35"/>
        <v>2753.740360666608</v>
      </c>
      <c r="Q87" s="10">
        <f t="shared" si="35"/>
        <v>2883.6205120314958</v>
      </c>
      <c r="R87" s="10">
        <f t="shared" si="35"/>
        <v>3073.4159185827493</v>
      </c>
      <c r="S87" s="10">
        <f>S47/S71</f>
        <v>3127.2826327838538</v>
      </c>
      <c r="T87" s="10">
        <f>T47/T71</f>
        <v>3179.6238994739006</v>
      </c>
      <c r="U87" s="10">
        <f>U47/U71</f>
        <v>3194.3079114239613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2500.8013827619484</v>
      </c>
      <c r="D89" s="1">
        <f t="shared" ref="D89:K89" si="36">D87*1000000/D74</f>
        <v>2539.195611498033</v>
      </c>
      <c r="E89" s="1">
        <f t="shared" si="36"/>
        <v>2523.3338050865491</v>
      </c>
      <c r="F89" s="1">
        <f t="shared" si="36"/>
        <v>2688.2518545166372</v>
      </c>
      <c r="G89" s="1">
        <f t="shared" si="36"/>
        <v>2804.6412517274575</v>
      </c>
      <c r="H89" s="1">
        <f t="shared" si="36"/>
        <v>2976.1090058600671</v>
      </c>
      <c r="I89" s="1">
        <f t="shared" si="36"/>
        <v>3002.6174643808918</v>
      </c>
      <c r="J89" s="1">
        <f t="shared" si="36"/>
        <v>2856.4614995023353</v>
      </c>
      <c r="K89" s="1">
        <f t="shared" si="36"/>
        <v>2965.8442742367833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2492.5918252160759</v>
      </c>
      <c r="D90" s="1">
        <f t="shared" ref="D90:L90" si="37">D87*1000000/D75</f>
        <v>2531.4898231673214</v>
      </c>
      <c r="E90" s="1">
        <f t="shared" si="37"/>
        <v>2523.1672800633723</v>
      </c>
      <c r="F90" s="1">
        <f t="shared" si="37"/>
        <v>2696.0998618631857</v>
      </c>
      <c r="G90" s="1">
        <f t="shared" si="37"/>
        <v>2823.5062924092877</v>
      </c>
      <c r="H90" s="1">
        <f t="shared" si="37"/>
        <v>3003.8977997506436</v>
      </c>
      <c r="I90" s="1">
        <f t="shared" si="37"/>
        <v>3040.2908957952454</v>
      </c>
      <c r="J90" s="1">
        <f t="shared" si="37"/>
        <v>2899.4112173037038</v>
      </c>
      <c r="K90" s="1">
        <f t="shared" si="37"/>
        <v>3010.4386700105292</v>
      </c>
      <c r="L90" s="10">
        <f t="shared" si="37"/>
        <v>2592.7837263458805</v>
      </c>
      <c r="M90" s="10">
        <f t="shared" ref="M90:R90" si="38">M87*1000000/M75</f>
        <v>2387.7616980650987</v>
      </c>
      <c r="N90" s="10">
        <f t="shared" si="38"/>
        <v>2323.3321256348336</v>
      </c>
      <c r="O90" s="10">
        <f t="shared" si="38"/>
        <v>2323.5901806730681</v>
      </c>
      <c r="P90" s="10">
        <f t="shared" si="38"/>
        <v>2370.0564442774735</v>
      </c>
      <c r="Q90" s="10">
        <f t="shared" si="38"/>
        <v>2513.7695919655971</v>
      </c>
      <c r="R90" s="10">
        <f t="shared" si="38"/>
        <v>2698.9737898481644</v>
      </c>
      <c r="S90" s="10">
        <f>S87*1000000/S75</f>
        <v>2768.8519756800906</v>
      </c>
      <c r="T90" s="10">
        <f>T87*1000000/T75</f>
        <v>2832.0140045174194</v>
      </c>
      <c r="U90" s="10">
        <f>U87*1000000/U75</f>
        <v>2852.4375644495535</v>
      </c>
    </row>
    <row r="91" spans="2:23" x14ac:dyDescent="0.15">
      <c r="M91" s="1"/>
      <c r="N91" s="1"/>
      <c r="O91" s="1"/>
      <c r="P91" s="1"/>
      <c r="Q91" s="1"/>
    </row>
    <row r="92" spans="2:23" x14ac:dyDescent="0.15">
      <c r="B92" t="s">
        <v>165</v>
      </c>
      <c r="M92" s="1"/>
      <c r="N92" s="1"/>
      <c r="O92" s="1"/>
      <c r="P92" s="1"/>
      <c r="Q92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2445.2600000000002</v>
      </c>
      <c r="O94" s="4">
        <f>SUM(O95:O99)</f>
        <v>2565.8000000000002</v>
      </c>
      <c r="P94" s="4">
        <f>SUM(P95:P99)</f>
        <v>2491.5300000000002</v>
      </c>
      <c r="Q94" s="4">
        <f>SUM(Q95:Q99)</f>
        <v>2650.67</v>
      </c>
      <c r="R94" s="4">
        <f>SUM(R95:R99)</f>
        <v>2707.71</v>
      </c>
      <c r="S94" s="4">
        <v>2815.0314526699999</v>
      </c>
      <c r="T94" s="45">
        <v>2904.46</v>
      </c>
      <c r="U94" s="45">
        <v>3068.51</v>
      </c>
      <c r="V94" s="4">
        <v>3122.6408086399997</v>
      </c>
      <c r="W94" s="4">
        <v>3095.9570542900001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505.47</v>
      </c>
      <c r="O95" s="1">
        <v>503.76</v>
      </c>
      <c r="P95" s="1">
        <v>474.57</v>
      </c>
      <c r="Q95" s="1">
        <v>484.83</v>
      </c>
      <c r="R95" s="1">
        <v>526.13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483</v>
      </c>
      <c r="O96" s="1">
        <v>575.62</v>
      </c>
      <c r="P96" s="1">
        <v>588.88</v>
      </c>
      <c r="Q96" s="1">
        <v>650.41</v>
      </c>
      <c r="R96" s="1">
        <v>663.75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307.16000000000003</v>
      </c>
      <c r="O97" s="1">
        <v>344.27</v>
      </c>
      <c r="P97" s="1">
        <v>346.69</v>
      </c>
      <c r="Q97" s="1">
        <v>331.16</v>
      </c>
      <c r="R97" s="1">
        <v>340.81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491.46</v>
      </c>
      <c r="O98" s="1">
        <v>447.05</v>
      </c>
      <c r="P98" s="1">
        <v>410.31</v>
      </c>
      <c r="Q98" s="1">
        <v>427.42</v>
      </c>
      <c r="R98" s="1">
        <v>418.89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658.17</v>
      </c>
      <c r="O99" s="1">
        <v>695.1</v>
      </c>
      <c r="P99" s="1">
        <v>671.08</v>
      </c>
      <c r="Q99" s="1">
        <v>756.85</v>
      </c>
      <c r="R99" s="1">
        <v>758.13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35.81</v>
      </c>
      <c r="N101" s="4">
        <f>SUM(N102:N106)</f>
        <v>103.32</v>
      </c>
      <c r="O101" s="4">
        <f>SUM(O102:O106)</f>
        <v>-10.200000000000003</v>
      </c>
      <c r="P101" s="4">
        <f>SUM(P102:P106)</f>
        <v>172.18</v>
      </c>
      <c r="Q101" s="4">
        <v>148.47</v>
      </c>
      <c r="R101" s="4">
        <v>167.76535911999997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20.170000000000002</v>
      </c>
      <c r="N102" s="1">
        <v>64.66</v>
      </c>
      <c r="O102" s="1">
        <v>-59.18</v>
      </c>
      <c r="P102" s="1">
        <v>25.74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-37.6</v>
      </c>
      <c r="N103" s="1">
        <v>-34.49</v>
      </c>
      <c r="O103" s="1">
        <v>-11.93</v>
      </c>
      <c r="P103" s="1">
        <v>50.31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-12.21</v>
      </c>
      <c r="N104" s="1">
        <v>-36.85</v>
      </c>
      <c r="O104" s="1">
        <v>-55.55</v>
      </c>
      <c r="P104" s="12">
        <v>2.59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65.45</v>
      </c>
      <c r="N105" s="1">
        <v>110</v>
      </c>
      <c r="O105" s="1">
        <v>116.46</v>
      </c>
      <c r="P105" s="1">
        <v>93.54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M109" s="1"/>
      <c r="N109" s="22">
        <v>3.38</v>
      </c>
      <c r="O109" s="1">
        <v>4.665</v>
      </c>
      <c r="P109" s="1">
        <v>4.1630819800000003</v>
      </c>
      <c r="Q109" s="1">
        <v>4.1079999999999997</v>
      </c>
      <c r="R109" s="1">
        <v>3.6928279399999999</v>
      </c>
      <c r="S109" s="1">
        <v>5.1100000000000003</v>
      </c>
      <c r="T109" s="1">
        <v>5.6260000000000003</v>
      </c>
      <c r="U109" s="1">
        <v>5.5210788100000006</v>
      </c>
    </row>
    <row r="110" spans="2:21" x14ac:dyDescent="0.15">
      <c r="B110" t="s">
        <v>128</v>
      </c>
      <c r="M110" s="1"/>
      <c r="N110" s="22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W114"/>
  <sheetViews>
    <sheetView topLeftCell="A2" zoomScale="150" zoomScaleNormal="150" zoomScalePageLayoutView="150" workbookViewId="0">
      <pane xSplit="16420" ySplit="4800" topLeftCell="S33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3.1640625" customWidth="1"/>
    <col min="2" max="2" width="58.1640625" customWidth="1"/>
    <col min="3" max="4" width="10.33203125" customWidth="1"/>
    <col min="5" max="7" width="9.83203125" customWidth="1"/>
    <col min="8" max="8" width="9.33203125" customWidth="1"/>
    <col min="9" max="9" width="9.1640625" customWidth="1"/>
    <col min="10" max="10" width="9.5" customWidth="1"/>
    <col min="11" max="11" width="9.33203125" customWidth="1"/>
  </cols>
  <sheetData>
    <row r="4" spans="2:23" x14ac:dyDescent="0.15">
      <c r="B4" s="7" t="s">
        <v>76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823.53995218069485</v>
      </c>
      <c r="D9" s="4">
        <f t="shared" ref="D9:L9" si="1">D10+D17</f>
        <v>869.25842152821633</v>
      </c>
      <c r="E9" s="4">
        <f t="shared" si="1"/>
        <v>998.66402422583781</v>
      </c>
      <c r="F9" s="4">
        <f t="shared" si="1"/>
        <v>1258.2711487772867</v>
      </c>
      <c r="G9" s="4">
        <f t="shared" si="1"/>
        <v>1501.2664372750708</v>
      </c>
      <c r="H9" s="4">
        <f t="shared" si="1"/>
        <v>1556.5451204229012</v>
      </c>
      <c r="I9" s="4">
        <f t="shared" si="1"/>
        <v>1336.5981718526562</v>
      </c>
      <c r="J9" s="4">
        <f t="shared" si="1"/>
        <v>1118.7463174471261</v>
      </c>
      <c r="K9" s="4">
        <f t="shared" si="1"/>
        <v>1384.3296974471261</v>
      </c>
      <c r="L9" s="4">
        <f t="shared" si="1"/>
        <v>1356.2756907725118</v>
      </c>
      <c r="M9" s="4">
        <f t="shared" ref="M9:R9" si="2">M10+M17</f>
        <v>1304.1160997953957</v>
      </c>
      <c r="N9" s="4">
        <f t="shared" si="2"/>
        <v>1311.1441963252958</v>
      </c>
      <c r="O9" s="4">
        <f t="shared" si="2"/>
        <v>1319.4762733848886</v>
      </c>
      <c r="P9" s="4">
        <f t="shared" si="2"/>
        <v>1463.1492323251243</v>
      </c>
      <c r="Q9" s="4">
        <f t="shared" si="2"/>
        <v>1636.8877082595375</v>
      </c>
      <c r="R9" s="4">
        <f t="shared" si="2"/>
        <v>1778.6267941951382</v>
      </c>
      <c r="S9" s="4">
        <f>S10+S17</f>
        <v>1998.8838275760027</v>
      </c>
      <c r="T9" s="4">
        <f>T10+T17</f>
        <v>2150.6207091936258</v>
      </c>
      <c r="U9" s="4">
        <f>U10+U17</f>
        <v>2155.3819402825593</v>
      </c>
    </row>
    <row r="10" spans="2:23" x14ac:dyDescent="0.15">
      <c r="B10" s="5" t="s">
        <v>96</v>
      </c>
      <c r="C10" s="6">
        <f>SUM(C11:C16)</f>
        <v>409.88899644643527</v>
      </c>
      <c r="D10" s="6">
        <f t="shared" ref="D10:J10" si="3">SUM(D11:D16)</f>
        <v>436.46842152821631</v>
      </c>
      <c r="E10" s="6">
        <f t="shared" si="3"/>
        <v>527.05041422583781</v>
      </c>
      <c r="F10" s="6">
        <f t="shared" si="3"/>
        <v>721.35124877728663</v>
      </c>
      <c r="G10" s="6">
        <f t="shared" si="3"/>
        <v>879.49041727507074</v>
      </c>
      <c r="H10" s="6">
        <f t="shared" si="3"/>
        <v>889.97016042290102</v>
      </c>
      <c r="I10" s="6">
        <f t="shared" si="3"/>
        <v>666.42896185265624</v>
      </c>
      <c r="J10" s="6">
        <f t="shared" si="3"/>
        <v>479.01431744712607</v>
      </c>
      <c r="K10" s="6">
        <f>J10</f>
        <v>479.01431744712607</v>
      </c>
      <c r="L10" s="6">
        <f t="shared" ref="L10:Q10" si="4">SUM(L11:L16)</f>
        <v>493.64520077251183</v>
      </c>
      <c r="M10" s="6">
        <f t="shared" si="4"/>
        <v>428.86812313539542</v>
      </c>
      <c r="N10" s="6">
        <f t="shared" si="4"/>
        <v>463.7732514652958</v>
      </c>
      <c r="O10" s="6">
        <f t="shared" si="4"/>
        <v>466.60595497488868</v>
      </c>
      <c r="P10" s="6">
        <f t="shared" si="4"/>
        <v>559.99389887512416</v>
      </c>
      <c r="Q10" s="6">
        <f t="shared" si="4"/>
        <v>657.68346061953753</v>
      </c>
      <c r="R10" s="6">
        <f>SUM(R11:R16)</f>
        <v>723.62340358513825</v>
      </c>
      <c r="S10" s="6">
        <f>SUM(S11:S16)</f>
        <v>834.49359769600267</v>
      </c>
      <c r="T10" s="6">
        <f>SUM(T11:T16)</f>
        <v>857.29870173362588</v>
      </c>
      <c r="U10" s="6">
        <f>SUM(U11:U16)</f>
        <v>822.28048052255963</v>
      </c>
    </row>
    <row r="11" spans="2:23" x14ac:dyDescent="0.15">
      <c r="B11" t="s">
        <v>132</v>
      </c>
      <c r="C11" s="1">
        <v>32.317613156184485</v>
      </c>
      <c r="D11" s="1">
        <v>34.245088611677545</v>
      </c>
      <c r="E11" s="1">
        <v>36.318734353080551</v>
      </c>
      <c r="F11" s="1">
        <v>39.419651869585742</v>
      </c>
      <c r="G11" s="1">
        <v>51.711634856021199</v>
      </c>
      <c r="H11" s="1">
        <v>52.449322637354349</v>
      </c>
      <c r="I11" s="1">
        <v>58.707279354909211</v>
      </c>
      <c r="J11" s="1">
        <v>57.10320208208644</v>
      </c>
      <c r="K11" s="1">
        <v>57.10320208208644</v>
      </c>
      <c r="L11" s="1">
        <v>66.001358991912781</v>
      </c>
      <c r="M11" s="1">
        <v>60.814704857314162</v>
      </c>
      <c r="N11" s="1">
        <v>67.071218326473712</v>
      </c>
      <c r="O11" s="1">
        <v>66.439435058994221</v>
      </c>
      <c r="P11" s="1">
        <v>69.495132096890757</v>
      </c>
      <c r="Q11" s="1">
        <v>72.272020376853973</v>
      </c>
      <c r="R11" s="1">
        <v>77.82111173848125</v>
      </c>
      <c r="S11" s="1">
        <v>75.834107300856317</v>
      </c>
      <c r="T11" s="1">
        <v>86.289137570117333</v>
      </c>
      <c r="U11" s="1">
        <v>92.733950527868615</v>
      </c>
      <c r="V11" s="1"/>
      <c r="W11" s="1"/>
    </row>
    <row r="12" spans="2:23" x14ac:dyDescent="0.15">
      <c r="B12" t="s">
        <v>22</v>
      </c>
      <c r="C12" s="1">
        <v>27.338000000000001</v>
      </c>
      <c r="D12" s="1">
        <v>28.722000000000001</v>
      </c>
      <c r="E12" s="1">
        <v>30.068999999999999</v>
      </c>
      <c r="F12" s="1">
        <v>34.198</v>
      </c>
      <c r="G12" s="1">
        <v>41.921999999999997</v>
      </c>
      <c r="H12" s="1">
        <v>49.259</v>
      </c>
      <c r="I12" s="1">
        <v>59.753999999999998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/>
      <c r="W12" s="1"/>
    </row>
    <row r="13" spans="2:23" x14ac:dyDescent="0.15">
      <c r="B13" t="s">
        <v>67</v>
      </c>
      <c r="C13" s="1">
        <v>61.496000000000002</v>
      </c>
      <c r="D13" s="1">
        <v>72.655111891736965</v>
      </c>
      <c r="E13" s="1">
        <v>66.629625298884946</v>
      </c>
      <c r="F13" s="1">
        <v>73.465249862316981</v>
      </c>
      <c r="G13" s="1">
        <v>85.170794528704832</v>
      </c>
      <c r="H13" s="1">
        <v>113.96528983827469</v>
      </c>
      <c r="I13" s="1">
        <v>103.43831630060842</v>
      </c>
      <c r="J13" s="1">
        <v>98.070651895337193</v>
      </c>
      <c r="K13" s="1">
        <f>J13</f>
        <v>98.070651895337193</v>
      </c>
      <c r="L13" s="1">
        <v>97.650135616257998</v>
      </c>
      <c r="M13" s="1">
        <v>94.741275074197787</v>
      </c>
      <c r="N13" s="1">
        <v>96.807365387524911</v>
      </c>
      <c r="O13" s="1">
        <v>113.40038170540605</v>
      </c>
      <c r="P13" s="1">
        <v>143.79050238646403</v>
      </c>
      <c r="Q13" s="1">
        <v>152.73950584620727</v>
      </c>
      <c r="R13" s="1">
        <v>131.90903223684978</v>
      </c>
      <c r="S13" s="1">
        <v>164.71568719705448</v>
      </c>
      <c r="T13" s="1">
        <v>187.83736280873703</v>
      </c>
      <c r="U13" s="1">
        <v>187.26660360267658</v>
      </c>
      <c r="V13" s="1"/>
      <c r="W13" s="1"/>
    </row>
    <row r="14" spans="2:23" x14ac:dyDescent="0.15">
      <c r="B14" t="s">
        <v>13</v>
      </c>
      <c r="C14" s="1">
        <v>234.01981569325804</v>
      </c>
      <c r="D14" s="1">
        <v>264.44600000000003</v>
      </c>
      <c r="E14" s="1">
        <v>352.47036250000002</v>
      </c>
      <c r="F14" s="1">
        <v>514.03499999999997</v>
      </c>
      <c r="G14" s="1">
        <v>640.96299999999997</v>
      </c>
      <c r="H14" s="1">
        <v>615.48399999999992</v>
      </c>
      <c r="I14" s="1">
        <v>388.94200000000001</v>
      </c>
      <c r="J14" s="1">
        <v>275.62700000000001</v>
      </c>
      <c r="K14" s="1">
        <v>275.62700000000001</v>
      </c>
      <c r="L14" s="1">
        <v>285.86799999999999</v>
      </c>
      <c r="M14" s="1">
        <v>237.54599999999999</v>
      </c>
      <c r="N14" s="1">
        <v>257.23200000000003</v>
      </c>
      <c r="O14" s="1">
        <v>261.15443479999999</v>
      </c>
      <c r="P14" s="1">
        <v>326.13485320000001</v>
      </c>
      <c r="Q14" s="1">
        <v>410.77048200000002</v>
      </c>
      <c r="R14" s="1">
        <v>490.42056560000003</v>
      </c>
      <c r="S14" s="1">
        <v>570.99291119999998</v>
      </c>
      <c r="T14" s="1">
        <v>554.88512000000003</v>
      </c>
      <c r="U14" s="1">
        <v>513.06581640000002</v>
      </c>
      <c r="V14" s="1"/>
      <c r="W14" s="1"/>
    </row>
    <row r="15" spans="2:23" ht="16" x14ac:dyDescent="0.2">
      <c r="B15" t="s">
        <v>44</v>
      </c>
      <c r="C15" s="1">
        <v>54.717567596992751</v>
      </c>
      <c r="D15" s="1">
        <v>36.400221024801745</v>
      </c>
      <c r="E15" s="1">
        <v>41.56269207387237</v>
      </c>
      <c r="F15" s="1">
        <v>60.233347045383823</v>
      </c>
      <c r="G15" s="1">
        <v>59.722987890344754</v>
      </c>
      <c r="H15" s="1">
        <v>58.812547947272087</v>
      </c>
      <c r="I15" s="1">
        <v>55.5873661971386</v>
      </c>
      <c r="J15" s="1">
        <v>48.213463469702432</v>
      </c>
      <c r="K15" s="1">
        <v>48.213463469702432</v>
      </c>
      <c r="L15" s="1">
        <v>44.125706164341089</v>
      </c>
      <c r="M15" s="1">
        <v>35.766143203883502</v>
      </c>
      <c r="N15" s="1">
        <v>42.662667751297157</v>
      </c>
      <c r="O15" s="24">
        <v>25.611703410488392</v>
      </c>
      <c r="P15" s="1">
        <v>20.573411191769289</v>
      </c>
      <c r="Q15" s="1">
        <v>21.901452396476312</v>
      </c>
      <c r="R15" s="1">
        <v>23.472694009807164</v>
      </c>
      <c r="S15" s="1">
        <v>22.95089199809183</v>
      </c>
      <c r="T15" s="1">
        <v>28.287081354771502</v>
      </c>
      <c r="U15" s="1">
        <v>29.214109992014468</v>
      </c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413.65095573425964</v>
      </c>
      <c r="D17" s="6">
        <f t="shared" ref="D17:U17" si="5">D18+D19+D20+D21</f>
        <v>432.79</v>
      </c>
      <c r="E17" s="6">
        <f t="shared" si="5"/>
        <v>471.61360999999999</v>
      </c>
      <c r="F17" s="6">
        <f t="shared" si="5"/>
        <v>536.91989999999998</v>
      </c>
      <c r="G17" s="6">
        <f t="shared" si="5"/>
        <v>621.77602000000002</v>
      </c>
      <c r="H17" s="6">
        <f t="shared" si="5"/>
        <v>666.57496000000003</v>
      </c>
      <c r="I17" s="6">
        <f t="shared" si="5"/>
        <v>670.16920999999991</v>
      </c>
      <c r="J17" s="6">
        <f t="shared" si="5"/>
        <v>639.73199999999997</v>
      </c>
      <c r="K17" s="6">
        <f t="shared" si="5"/>
        <v>905.31538</v>
      </c>
      <c r="L17" s="6">
        <f t="shared" si="5"/>
        <v>862.6304899999999</v>
      </c>
      <c r="M17" s="6">
        <f t="shared" si="5"/>
        <v>875.24797666000018</v>
      </c>
      <c r="N17" s="6">
        <f t="shared" si="5"/>
        <v>847.3709448599999</v>
      </c>
      <c r="O17" s="6">
        <f t="shared" si="5"/>
        <v>852.87031840999998</v>
      </c>
      <c r="P17" s="6">
        <f t="shared" si="5"/>
        <v>903.15533345000017</v>
      </c>
      <c r="Q17" s="6">
        <f t="shared" si="5"/>
        <v>979.20424763999995</v>
      </c>
      <c r="R17" s="6">
        <f t="shared" si="5"/>
        <v>1055.00339061</v>
      </c>
      <c r="S17" s="6">
        <f t="shared" si="5"/>
        <v>1164.3902298799999</v>
      </c>
      <c r="T17" s="6">
        <f t="shared" si="5"/>
        <v>1293.3220074600001</v>
      </c>
      <c r="U17" s="6">
        <f t="shared" si="5"/>
        <v>1333.1014597599997</v>
      </c>
      <c r="V17" s="1"/>
      <c r="W17" s="1"/>
    </row>
    <row r="18" spans="2:23" ht="16" x14ac:dyDescent="0.2">
      <c r="B18" t="s">
        <v>119</v>
      </c>
      <c r="C18" s="1">
        <v>362.92779683425965</v>
      </c>
      <c r="D18" s="1">
        <v>379.178</v>
      </c>
      <c r="E18" s="1">
        <v>414.16800000000001</v>
      </c>
      <c r="F18" s="1">
        <v>472.90563000000003</v>
      </c>
      <c r="G18" s="1">
        <v>552.28976</v>
      </c>
      <c r="H18" s="1">
        <v>591.38499999999999</v>
      </c>
      <c r="I18" s="1">
        <v>615.77149999999995</v>
      </c>
      <c r="J18" s="1">
        <v>598.4864</v>
      </c>
      <c r="K18" s="1">
        <v>864.06978000000004</v>
      </c>
      <c r="L18" s="1">
        <v>825.11831999999993</v>
      </c>
      <c r="M18" s="1">
        <v>837.00592188000007</v>
      </c>
      <c r="N18" s="1">
        <v>812.98425738999993</v>
      </c>
      <c r="O18" s="24">
        <v>834.39113881999992</v>
      </c>
      <c r="P18" s="24">
        <v>883.51303260000009</v>
      </c>
      <c r="Q18" s="24">
        <v>966.36340823</v>
      </c>
      <c r="R18" s="24">
        <v>1033.8263124999999</v>
      </c>
      <c r="S18" s="24">
        <v>1144.4594934499999</v>
      </c>
      <c r="T18" s="24">
        <v>1264.8906388099999</v>
      </c>
      <c r="U18" s="24">
        <v>1295.5145233099997</v>
      </c>
      <c r="V18" s="1"/>
      <c r="W18" s="1"/>
    </row>
    <row r="19" spans="2:23" ht="14" x14ac:dyDescent="0.2">
      <c r="B19" t="s">
        <v>62</v>
      </c>
      <c r="C19" s="1">
        <v>32.41655033</v>
      </c>
      <c r="D19" s="1">
        <v>33.914999999999999</v>
      </c>
      <c r="E19" s="1">
        <v>37.914000000000001</v>
      </c>
      <c r="F19" s="1">
        <v>43.827129999999997</v>
      </c>
      <c r="G19" s="1">
        <v>48.561860000000003</v>
      </c>
      <c r="H19" s="1">
        <v>53.742930000000001</v>
      </c>
      <c r="I19" s="1">
        <v>33.765689999999999</v>
      </c>
      <c r="J19" s="1">
        <v>21.430610000000001</v>
      </c>
      <c r="K19" s="1">
        <v>21.430610000000001</v>
      </c>
      <c r="L19" s="1">
        <v>18.280619999999999</v>
      </c>
      <c r="M19" s="1">
        <v>19.466355179999997</v>
      </c>
      <c r="N19" s="1">
        <v>14.752428790000003</v>
      </c>
      <c r="O19" s="25">
        <v>13.39660928</v>
      </c>
      <c r="P19" s="35">
        <v>18.261060850000003</v>
      </c>
      <c r="Q19" s="35">
        <v>12.27728211</v>
      </c>
      <c r="R19" s="35">
        <v>17.610561309999998</v>
      </c>
      <c r="S19" s="35">
        <v>16.362547530000001</v>
      </c>
      <c r="T19" s="10">
        <v>24.248842610000001</v>
      </c>
      <c r="U19" s="1">
        <v>32.717298669999991</v>
      </c>
      <c r="V19" s="1"/>
      <c r="W19" s="1"/>
    </row>
    <row r="20" spans="2:23" x14ac:dyDescent="0.15">
      <c r="B20" t="s">
        <v>18</v>
      </c>
      <c r="C20" s="1">
        <v>18.306608570000002</v>
      </c>
      <c r="D20" s="1">
        <v>19.696999999999999</v>
      </c>
      <c r="E20" s="1">
        <v>19.531610000000001</v>
      </c>
      <c r="F20" s="1">
        <v>20.187139999999999</v>
      </c>
      <c r="G20" s="1">
        <v>20.924399999999999</v>
      </c>
      <c r="H20" s="1">
        <v>21.447029999999998</v>
      </c>
      <c r="I20" s="1">
        <v>20.632020000000001</v>
      </c>
      <c r="J20" s="1">
        <v>19.814990000000002</v>
      </c>
      <c r="K20" s="1">
        <v>19.814990000000002</v>
      </c>
      <c r="L20" s="1">
        <v>19.231549999999999</v>
      </c>
      <c r="M20" s="1">
        <v>18.775699600000003</v>
      </c>
      <c r="N20" s="1">
        <v>18.169538680000002</v>
      </c>
      <c r="O20" s="1">
        <v>3.8419403100000005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1.46472</v>
      </c>
      <c r="O21" s="32">
        <v>1.2406300000000001</v>
      </c>
      <c r="P21" s="32">
        <v>1.38124</v>
      </c>
      <c r="Q21" s="32">
        <v>0.56355729999999982</v>
      </c>
      <c r="R21" s="32">
        <v>3.5665168</v>
      </c>
      <c r="S21" s="32">
        <v>3.5681889000000004</v>
      </c>
      <c r="T21" s="50">
        <v>4.1825260399999999</v>
      </c>
      <c r="U21" s="50">
        <v>4.8696377799999997</v>
      </c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894.69563112529909</v>
      </c>
      <c r="D23" s="4">
        <f t="shared" ref="D23:K23" si="6">D24+D25+D26</f>
        <v>974.5150000000001</v>
      </c>
      <c r="E23" s="4">
        <f t="shared" si="6"/>
        <v>1008.61005</v>
      </c>
      <c r="F23" s="4">
        <f t="shared" si="6"/>
        <v>1097.9793999999999</v>
      </c>
      <c r="G23" s="4">
        <f t="shared" si="6"/>
        <v>1180.5139600000002</v>
      </c>
      <c r="H23" s="4">
        <f t="shared" si="6"/>
        <v>1184.7423199999998</v>
      </c>
      <c r="I23" s="4">
        <f t="shared" si="6"/>
        <v>1029.7565699999998</v>
      </c>
      <c r="J23" s="4">
        <f t="shared" si="6"/>
        <v>779.20971999999995</v>
      </c>
      <c r="K23" s="4">
        <f t="shared" si="6"/>
        <v>1105.6644249999999</v>
      </c>
      <c r="L23" s="4">
        <f>L24+L25+L26</f>
        <v>1410.2357300000001</v>
      </c>
      <c r="M23" s="4">
        <f>M24+M25+M26</f>
        <v>1369.2292066698624</v>
      </c>
      <c r="N23" s="4">
        <f>N24+N25+N26</f>
        <v>1381.8507425658343</v>
      </c>
      <c r="O23" s="4">
        <f t="shared" ref="O23:U23" si="7">O24+O25+O26+O27</f>
        <v>1293.0351932780495</v>
      </c>
      <c r="P23" s="4">
        <f t="shared" si="7"/>
        <v>1380.7731582734712</v>
      </c>
      <c r="Q23" s="4">
        <f t="shared" si="7"/>
        <v>1513.6806490179597</v>
      </c>
      <c r="R23" s="4">
        <f t="shared" si="7"/>
        <v>1588.833125399035</v>
      </c>
      <c r="S23" s="4">
        <f t="shared" si="7"/>
        <v>1627.7904553859803</v>
      </c>
      <c r="T23" s="4">
        <f t="shared" si="7"/>
        <v>1778.7806503892034</v>
      </c>
      <c r="U23" s="4">
        <f t="shared" si="7"/>
        <v>1866.4704818106709</v>
      </c>
      <c r="V23" s="1"/>
      <c r="W23" s="1"/>
    </row>
    <row r="24" spans="2:23" ht="16" x14ac:dyDescent="0.2">
      <c r="B24" t="s">
        <v>20</v>
      </c>
      <c r="C24" s="1">
        <v>661.83349882501159</v>
      </c>
      <c r="D24" s="1">
        <v>723.05700000000002</v>
      </c>
      <c r="E24" s="1">
        <v>751.56200000000001</v>
      </c>
      <c r="F24" s="1">
        <v>830.40534000000002</v>
      </c>
      <c r="G24" s="1">
        <v>905.49297000000001</v>
      </c>
      <c r="H24" s="1">
        <v>893.80656999999997</v>
      </c>
      <c r="I24" s="1">
        <v>745.87868999999989</v>
      </c>
      <c r="J24" s="1">
        <v>505.59872999999999</v>
      </c>
      <c r="K24" s="1">
        <v>722.28390000000002</v>
      </c>
      <c r="L24" s="1">
        <v>1022.85378</v>
      </c>
      <c r="M24" s="1">
        <v>1001.4562860311349</v>
      </c>
      <c r="N24" s="1">
        <v>1020.2163712466987</v>
      </c>
      <c r="O24" s="24">
        <v>913.56454860474605</v>
      </c>
      <c r="P24" s="24">
        <v>993.3094961487476</v>
      </c>
      <c r="Q24" s="24">
        <v>1106.5082929768853</v>
      </c>
      <c r="R24" s="24">
        <v>1172.0952943921423</v>
      </c>
      <c r="S24" s="24">
        <v>1198.9584742695613</v>
      </c>
      <c r="T24" s="24">
        <v>1348.0352766004223</v>
      </c>
      <c r="U24" s="24">
        <v>1410.8984135541841</v>
      </c>
      <c r="V24" s="1"/>
      <c r="W24" s="1"/>
    </row>
    <row r="25" spans="2:23" x14ac:dyDescent="0.15">
      <c r="B25" t="s">
        <v>24</v>
      </c>
      <c r="C25" s="1">
        <v>217.2971323002875</v>
      </c>
      <c r="D25" s="1">
        <v>234.209</v>
      </c>
      <c r="E25" s="1">
        <v>238.52909</v>
      </c>
      <c r="F25" s="1">
        <v>248.03051999999997</v>
      </c>
      <c r="G25" s="1">
        <v>252.42583999999999</v>
      </c>
      <c r="H25" s="1">
        <v>266.62700999999998</v>
      </c>
      <c r="I25" s="1">
        <v>256.36811999999998</v>
      </c>
      <c r="J25" s="1">
        <v>243.9323</v>
      </c>
      <c r="K25" s="1">
        <v>353.70183499999996</v>
      </c>
      <c r="L25" s="1">
        <v>355.72075999999998</v>
      </c>
      <c r="M25" s="1">
        <v>335.80026948157808</v>
      </c>
      <c r="N25" s="1">
        <v>326.096796467974</v>
      </c>
      <c r="O25" s="1">
        <v>344.84161366223077</v>
      </c>
      <c r="P25" s="1">
        <v>351.66078996269908</v>
      </c>
      <c r="Q25" s="1">
        <v>364.09211948373695</v>
      </c>
      <c r="R25" s="1">
        <v>377.56134838629083</v>
      </c>
      <c r="S25" s="1">
        <v>388.40193840360456</v>
      </c>
      <c r="T25" s="1">
        <v>386.6135565597088</v>
      </c>
      <c r="U25" s="1">
        <v>412.20493401314218</v>
      </c>
      <c r="V25" s="1"/>
      <c r="W25" s="1"/>
    </row>
    <row r="26" spans="2:23" ht="14" x14ac:dyDescent="0.2">
      <c r="B26" t="s">
        <v>100</v>
      </c>
      <c r="C26" s="1">
        <v>15.565</v>
      </c>
      <c r="D26" s="1">
        <v>17.248999999999999</v>
      </c>
      <c r="E26" s="1">
        <v>18.51896</v>
      </c>
      <c r="F26" s="1">
        <v>19.54354</v>
      </c>
      <c r="G26" s="1">
        <v>22.59515</v>
      </c>
      <c r="H26" s="1">
        <v>24.30874</v>
      </c>
      <c r="I26" s="1">
        <v>27.50976</v>
      </c>
      <c r="J26" s="1">
        <v>29.67869</v>
      </c>
      <c r="K26" s="1">
        <v>29.67869</v>
      </c>
      <c r="L26" s="1">
        <v>31.661189999999998</v>
      </c>
      <c r="M26" s="1">
        <v>31.972651157149279</v>
      </c>
      <c r="N26" s="1">
        <v>35.537574851161381</v>
      </c>
      <c r="O26" s="25">
        <v>34.629031011072541</v>
      </c>
      <c r="P26" s="25">
        <v>32.502872162024445</v>
      </c>
      <c r="Q26" s="25">
        <v>34.290554407337417</v>
      </c>
      <c r="R26" s="25">
        <v>31.369472880601919</v>
      </c>
      <c r="S26" s="25">
        <v>32.214927532814265</v>
      </c>
      <c r="T26" s="25">
        <v>35.489137279072381</v>
      </c>
      <c r="U26" s="25">
        <v>35.418429323344803</v>
      </c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3.3</v>
      </c>
      <c r="Q27" s="35">
        <v>8.7896821500000009</v>
      </c>
      <c r="R27" s="35">
        <v>7.8070097399999998</v>
      </c>
      <c r="S27" s="10">
        <v>8.2151151800000015</v>
      </c>
      <c r="T27" s="10">
        <v>8.6426799500000016</v>
      </c>
      <c r="U27" s="10">
        <v>7.94870492</v>
      </c>
      <c r="V27" s="1"/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U29" si="8">SUM(C30:C38)</f>
        <v>-178.03670634700003</v>
      </c>
      <c r="D29" s="4">
        <f t="shared" si="8"/>
        <v>-193.005778093</v>
      </c>
      <c r="E29" s="4">
        <f t="shared" si="8"/>
        <v>-183.57656297500003</v>
      </c>
      <c r="F29" s="4">
        <f t="shared" si="8"/>
        <v>-215.54007366800002</v>
      </c>
      <c r="G29" s="4">
        <f t="shared" si="8"/>
        <v>-205.70746299500004</v>
      </c>
      <c r="H29" s="4">
        <f t="shared" si="8"/>
        <v>-188.53096980200002</v>
      </c>
      <c r="I29" s="4">
        <f t="shared" si="8"/>
        <v>-191.20723449600001</v>
      </c>
      <c r="J29" s="4">
        <f t="shared" si="8"/>
        <v>-65.380385394247526</v>
      </c>
      <c r="K29" s="4">
        <f t="shared" si="8"/>
        <v>-121.89860036882087</v>
      </c>
      <c r="L29" s="4">
        <f t="shared" si="8"/>
        <v>-53.282424004988691</v>
      </c>
      <c r="M29" s="4">
        <f t="shared" si="8"/>
        <v>-71.623402161439259</v>
      </c>
      <c r="N29" s="4">
        <f t="shared" si="8"/>
        <v>-174.722227519309</v>
      </c>
      <c r="O29" s="4">
        <f t="shared" si="8"/>
        <v>-161.48699173297257</v>
      </c>
      <c r="P29" s="4">
        <f t="shared" si="8"/>
        <v>-200.26924636692456</v>
      </c>
      <c r="Q29" s="4">
        <f t="shared" si="8"/>
        <v>-290.405524468387</v>
      </c>
      <c r="R29" s="4">
        <f t="shared" si="8"/>
        <v>-399.53817348734952</v>
      </c>
      <c r="S29" s="4">
        <f t="shared" si="8"/>
        <v>-427.43592152457859</v>
      </c>
      <c r="T29" s="4">
        <f t="shared" si="8"/>
        <v>-499.47862138520827</v>
      </c>
      <c r="U29" s="4">
        <f t="shared" si="8"/>
        <v>-462.23119505542729</v>
      </c>
    </row>
    <row r="30" spans="2:23" x14ac:dyDescent="0.15">
      <c r="B30" t="s">
        <v>102</v>
      </c>
      <c r="C30" s="1">
        <v>-202.32679634700003</v>
      </c>
      <c r="D30" s="1">
        <v>-216.03877809299999</v>
      </c>
      <c r="E30" s="1">
        <v>-222.27756297500002</v>
      </c>
      <c r="F30" s="1">
        <v>-241.47767366800002</v>
      </c>
      <c r="G30" s="1">
        <v>-257.97542299500003</v>
      </c>
      <c r="H30" s="1">
        <v>-280.47841980200002</v>
      </c>
      <c r="I30" s="1">
        <v>-251.41969449600003</v>
      </c>
      <c r="J30" s="1">
        <v>-177.88591539424752</v>
      </c>
      <c r="K30" s="1">
        <v>-250.21086741769841</v>
      </c>
      <c r="L30" s="1">
        <v>-471.7951556035822</v>
      </c>
      <c r="M30" s="1">
        <v>-497.79780592647705</v>
      </c>
      <c r="N30" s="1">
        <v>-501.70853264195472</v>
      </c>
      <c r="O30" s="1">
        <v>-694.43960365597775</v>
      </c>
      <c r="P30" s="1">
        <v>-758.66089645682268</v>
      </c>
      <c r="Q30" s="1">
        <v>-783.84541896282985</v>
      </c>
      <c r="R30" s="1">
        <v>-744.57578757762553</v>
      </c>
      <c r="S30" s="1">
        <v>-723.91473823293336</v>
      </c>
      <c r="T30" s="1">
        <v>-807.27678143059643</v>
      </c>
      <c r="U30" s="1">
        <v>-834.64209604592224</v>
      </c>
    </row>
    <row r="31" spans="2:23" x14ac:dyDescent="0.15">
      <c r="B31" t="s">
        <v>23</v>
      </c>
      <c r="C31" s="1">
        <v>24.290089999999999</v>
      </c>
      <c r="D31" s="1">
        <v>23.033000000000001</v>
      </c>
      <c r="E31" s="1">
        <v>38.701000000000001</v>
      </c>
      <c r="F31" s="1">
        <v>25.9376</v>
      </c>
      <c r="G31" s="1">
        <v>14.01296</v>
      </c>
      <c r="H31" s="1">
        <v>51.182050000000004</v>
      </c>
      <c r="I31" s="1">
        <v>19.417660000000001</v>
      </c>
      <c r="J31" s="1">
        <v>12.878579999999999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38.255000000000003</v>
      </c>
      <c r="H32" s="1">
        <v>40.7654</v>
      </c>
      <c r="I32" s="1">
        <v>40.794800000000002</v>
      </c>
      <c r="J32" s="1">
        <v>41.049199999999999</v>
      </c>
      <c r="M32" s="1"/>
      <c r="N32" s="1"/>
      <c r="O32" s="1"/>
      <c r="P32" s="1"/>
      <c r="Q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58.577750000000002</v>
      </c>
      <c r="M33" s="1"/>
      <c r="N33" s="1"/>
      <c r="O33" s="1"/>
      <c r="P33" s="1"/>
      <c r="Q33" s="1"/>
    </row>
    <row r="34" spans="1:21" x14ac:dyDescent="0.15">
      <c r="B34" t="s">
        <v>123</v>
      </c>
      <c r="K34" s="1">
        <v>-230.14787835825518</v>
      </c>
      <c r="L34" s="1">
        <v>-190.23973319340644</v>
      </c>
      <c r="M34" s="1">
        <v>-178.68983939884993</v>
      </c>
      <c r="N34" s="1">
        <v>-207.21851250444342</v>
      </c>
      <c r="O34" s="1">
        <v>-104.13456481742151</v>
      </c>
      <c r="P34" s="1">
        <v>-125.71146532331636</v>
      </c>
      <c r="Q34" s="1">
        <v>-196.9395533793213</v>
      </c>
      <c r="R34" s="1">
        <v>-285.07030062187164</v>
      </c>
      <c r="S34" s="1">
        <v>-338.06792872131973</v>
      </c>
      <c r="T34" s="1">
        <v>-390.18718793698099</v>
      </c>
      <c r="U34" s="1">
        <v>-364.29249053584772</v>
      </c>
    </row>
    <row r="35" spans="1:21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40">
        <v>0</v>
      </c>
      <c r="R35" s="1">
        <v>0</v>
      </c>
      <c r="S35" s="1">
        <v>0</v>
      </c>
      <c r="T35" s="1">
        <v>0</v>
      </c>
      <c r="U35" s="1">
        <v>0</v>
      </c>
    </row>
    <row r="36" spans="1:21" x14ac:dyDescent="0.15">
      <c r="B36" t="s">
        <v>52</v>
      </c>
      <c r="K36" s="1">
        <v>138.79964540713277</v>
      </c>
      <c r="L36" s="1">
        <v>559.07147999999995</v>
      </c>
      <c r="M36" s="1">
        <v>558.12953078327405</v>
      </c>
      <c r="N36" s="1">
        <v>489.38624980388067</v>
      </c>
      <c r="O36" s="1">
        <v>586.19459079374428</v>
      </c>
      <c r="P36" s="1">
        <v>629.17580795227923</v>
      </c>
      <c r="Q36" s="1">
        <v>633.59625755130514</v>
      </c>
      <c r="R36" s="1">
        <v>576.16805162842775</v>
      </c>
      <c r="S36" s="1">
        <v>582.30033593412986</v>
      </c>
      <c r="T36" s="1">
        <v>639.7263621589799</v>
      </c>
      <c r="U36" s="1">
        <v>676.46877979500755</v>
      </c>
    </row>
    <row r="37" spans="1:21" x14ac:dyDescent="0.15">
      <c r="B37" t="s">
        <v>53</v>
      </c>
      <c r="K37" s="1">
        <v>188.36341999999999</v>
      </c>
      <c r="M37" s="1"/>
      <c r="N37" s="1"/>
      <c r="O37" s="1">
        <v>0</v>
      </c>
      <c r="P37" s="1"/>
      <c r="Q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31.297080000000001</v>
      </c>
      <c r="L38" s="1">
        <v>49.680984791999997</v>
      </c>
      <c r="M38" s="1">
        <v>46.734712380613665</v>
      </c>
      <c r="N38" s="1">
        <v>44.818567823208419</v>
      </c>
      <c r="O38" s="12">
        <v>50.892585946682416</v>
      </c>
      <c r="P38" s="1">
        <v>54.927307460935239</v>
      </c>
      <c r="Q38" s="1">
        <v>56.783190322458999</v>
      </c>
      <c r="R38" s="1">
        <v>53.939863083719892</v>
      </c>
      <c r="S38" s="1">
        <v>52.246409495544611</v>
      </c>
      <c r="T38" s="1">
        <v>58.258985823389267</v>
      </c>
      <c r="U38" s="1">
        <v>60.23461173133515</v>
      </c>
    </row>
    <row r="39" spans="1:21" x14ac:dyDescent="0.15">
      <c r="M39" s="1"/>
      <c r="N39" s="1"/>
      <c r="O39" s="1"/>
      <c r="P39" s="1"/>
      <c r="Q39" s="1"/>
    </row>
    <row r="40" spans="1:21" x14ac:dyDescent="0.15">
      <c r="A40" s="7"/>
      <c r="B40" s="7" t="s">
        <v>109</v>
      </c>
      <c r="C40" s="8">
        <f t="shared" ref="C40:U40" si="9">C9+C23+C29</f>
        <v>1540.1988769589939</v>
      </c>
      <c r="D40" s="8">
        <f t="shared" si="9"/>
        <v>1650.7676434352165</v>
      </c>
      <c r="E40" s="8">
        <f t="shared" si="9"/>
        <v>1823.6975112508378</v>
      </c>
      <c r="F40" s="8">
        <f t="shared" si="9"/>
        <v>2140.710475109287</v>
      </c>
      <c r="G40" s="8">
        <f t="shared" si="9"/>
        <v>2476.0729342800705</v>
      </c>
      <c r="H40" s="8">
        <f t="shared" si="9"/>
        <v>2552.7564706209009</v>
      </c>
      <c r="I40" s="8">
        <f t="shared" si="9"/>
        <v>2175.1475073566558</v>
      </c>
      <c r="J40" s="8">
        <f t="shared" si="9"/>
        <v>1832.5756520528787</v>
      </c>
      <c r="K40" s="8">
        <f t="shared" si="9"/>
        <v>2368.0955220783048</v>
      </c>
      <c r="L40" s="8">
        <f t="shared" si="9"/>
        <v>2713.2289967675233</v>
      </c>
      <c r="M40" s="8">
        <f t="shared" si="9"/>
        <v>2601.721904303819</v>
      </c>
      <c r="N40" s="8">
        <f t="shared" si="9"/>
        <v>2518.2727113718211</v>
      </c>
      <c r="O40" s="8">
        <f t="shared" si="9"/>
        <v>2451.0244749299654</v>
      </c>
      <c r="P40" s="8">
        <f t="shared" si="9"/>
        <v>2643.6531442316709</v>
      </c>
      <c r="Q40" s="8">
        <f t="shared" si="9"/>
        <v>2860.1628328091101</v>
      </c>
      <c r="R40" s="8">
        <f t="shared" si="9"/>
        <v>2967.9217461068238</v>
      </c>
      <c r="S40" s="8">
        <f t="shared" si="9"/>
        <v>3199.2383614374044</v>
      </c>
      <c r="T40" s="8">
        <f t="shared" si="9"/>
        <v>3429.9227381976207</v>
      </c>
      <c r="U40" s="8">
        <f t="shared" si="9"/>
        <v>3559.6212270378032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8.0006399999999989</v>
      </c>
      <c r="M41" s="1">
        <v>18.47448</v>
      </c>
      <c r="N41" s="1">
        <v>15.867424985180673</v>
      </c>
      <c r="O41" s="1">
        <v>37.031496260606232</v>
      </c>
      <c r="P41" s="1">
        <v>25.693172525604151</v>
      </c>
      <c r="Q41" s="1">
        <v>84.090545489606626</v>
      </c>
      <c r="R41" s="1">
        <v>115.44473112853785</v>
      </c>
      <c r="S41" s="1">
        <v>101.56311343392113</v>
      </c>
      <c r="T41" s="1">
        <v>87.443826433935115</v>
      </c>
      <c r="U41" s="1">
        <v>31.681399076831919</v>
      </c>
    </row>
    <row r="42" spans="1:21" x14ac:dyDescent="0.15">
      <c r="A42" s="7"/>
      <c r="B42" s="41" t="s">
        <v>147</v>
      </c>
      <c r="C42" s="8">
        <f>C40+C41</f>
        <v>1540.1988769589939</v>
      </c>
      <c r="D42" s="8">
        <f t="shared" ref="D42:S42" si="10">D40+D41</f>
        <v>1650.7676434352165</v>
      </c>
      <c r="E42" s="8">
        <f t="shared" si="10"/>
        <v>1823.6975112508378</v>
      </c>
      <c r="F42" s="8">
        <f t="shared" si="10"/>
        <v>2140.710475109287</v>
      </c>
      <c r="G42" s="8">
        <f t="shared" si="10"/>
        <v>2476.0729342800705</v>
      </c>
      <c r="H42" s="8">
        <f t="shared" si="10"/>
        <v>2552.7564706209009</v>
      </c>
      <c r="I42" s="8">
        <f t="shared" si="10"/>
        <v>2175.1475073566558</v>
      </c>
      <c r="J42" s="8">
        <f t="shared" si="10"/>
        <v>1832.5756520528787</v>
      </c>
      <c r="K42" s="8">
        <f t="shared" si="10"/>
        <v>2368.0955220783048</v>
      </c>
      <c r="L42" s="8">
        <f t="shared" si="10"/>
        <v>2721.2296367675235</v>
      </c>
      <c r="M42" s="8">
        <f t="shared" si="10"/>
        <v>2620.1963843038188</v>
      </c>
      <c r="N42" s="8">
        <f t="shared" si="10"/>
        <v>2534.1401363570017</v>
      </c>
      <c r="O42" s="8">
        <f t="shared" si="10"/>
        <v>2488.0559711905717</v>
      </c>
      <c r="P42" s="8">
        <f t="shared" si="10"/>
        <v>2669.346316757275</v>
      </c>
      <c r="Q42" s="8">
        <f t="shared" si="10"/>
        <v>2944.2533782987166</v>
      </c>
      <c r="R42" s="8">
        <f t="shared" si="10"/>
        <v>3083.3664772353618</v>
      </c>
      <c r="S42" s="8">
        <f t="shared" si="10"/>
        <v>3300.8014748713254</v>
      </c>
      <c r="T42" s="8">
        <f t="shared" ref="T42:U42" si="11">T40+T41</f>
        <v>3517.3665646315558</v>
      </c>
      <c r="U42" s="8">
        <f t="shared" si="11"/>
        <v>3591.3026261146351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1540.1988769589939</v>
      </c>
      <c r="D44" s="8">
        <f t="shared" ref="D44:S44" si="12">D40</f>
        <v>1650.7676434352165</v>
      </c>
      <c r="E44" s="8">
        <f t="shared" si="12"/>
        <v>1823.6975112508378</v>
      </c>
      <c r="F44" s="8">
        <f t="shared" si="12"/>
        <v>2140.710475109287</v>
      </c>
      <c r="G44" s="8">
        <f t="shared" si="12"/>
        <v>2476.0729342800705</v>
      </c>
      <c r="H44" s="8">
        <f t="shared" si="12"/>
        <v>2552.7564706209009</v>
      </c>
      <c r="I44" s="8">
        <f t="shared" si="12"/>
        <v>2175.1475073566558</v>
      </c>
      <c r="J44" s="8">
        <f t="shared" si="12"/>
        <v>1832.5756520528787</v>
      </c>
      <c r="K44" s="8">
        <f t="shared" si="12"/>
        <v>2368.0955220783048</v>
      </c>
      <c r="L44" s="8">
        <f t="shared" si="12"/>
        <v>2713.2289967675233</v>
      </c>
      <c r="M44" s="8">
        <f t="shared" si="12"/>
        <v>2601.721904303819</v>
      </c>
      <c r="N44" s="8">
        <f t="shared" si="12"/>
        <v>2518.2727113718211</v>
      </c>
      <c r="O44" s="8">
        <f t="shared" si="12"/>
        <v>2451.0244749299654</v>
      </c>
      <c r="P44" s="8">
        <f t="shared" si="12"/>
        <v>2643.6531442316709</v>
      </c>
      <c r="Q44" s="8">
        <f t="shared" si="12"/>
        <v>2860.1628328091101</v>
      </c>
      <c r="R44" s="8">
        <f t="shared" si="12"/>
        <v>2967.9217461068238</v>
      </c>
      <c r="S44" s="8">
        <f t="shared" si="12"/>
        <v>3199.2383614374044</v>
      </c>
      <c r="T44" s="8">
        <f t="shared" ref="T44:U44" si="13">T40</f>
        <v>3429.9227381976207</v>
      </c>
      <c r="U44" s="8">
        <f t="shared" si="13"/>
        <v>3559.6212270378032</v>
      </c>
    </row>
    <row r="45" spans="1:21" x14ac:dyDescent="0.15">
      <c r="B45" t="s">
        <v>97</v>
      </c>
      <c r="C45" s="1">
        <v>41.382575890199206</v>
      </c>
      <c r="D45" s="1">
        <v>40.604894769128805</v>
      </c>
      <c r="E45" s="1">
        <v>74.059650521165381</v>
      </c>
      <c r="F45" s="1">
        <v>50.912157594384496</v>
      </c>
      <c r="G45" s="1">
        <v>77.058723484864871</v>
      </c>
      <c r="H45" s="1">
        <v>33.562209667030885</v>
      </c>
      <c r="I45" s="1">
        <v>-157.01851376552204</v>
      </c>
      <c r="J45" s="1">
        <v>-379.47903739336675</v>
      </c>
      <c r="K45" s="1">
        <v>-172.41090580276503</v>
      </c>
      <c r="L45" s="1">
        <v>408.48324738730895</v>
      </c>
      <c r="M45" s="1">
        <v>502.89968860859153</v>
      </c>
      <c r="N45" s="1">
        <v>466.6806590034883</v>
      </c>
      <c r="O45" s="1">
        <v>523.67328577279795</v>
      </c>
      <c r="P45" s="1">
        <v>640.20782316497434</v>
      </c>
      <c r="Q45" s="1">
        <v>670.88063191220567</v>
      </c>
      <c r="R45" s="1">
        <v>737.50192276968687</v>
      </c>
      <c r="S45" s="1">
        <v>667.71553915208392</v>
      </c>
      <c r="T45" s="1">
        <v>774.58107111156426</v>
      </c>
      <c r="U45" s="1">
        <v>765.06806583076946</v>
      </c>
    </row>
    <row r="46" spans="1:21" x14ac:dyDescent="0.15">
      <c r="B46" t="s">
        <v>98</v>
      </c>
      <c r="C46" s="1">
        <v>15.236029194106473</v>
      </c>
      <c r="D46" s="1">
        <v>84.189493347156173</v>
      </c>
      <c r="E46" s="1">
        <v>41.382575890199206</v>
      </c>
      <c r="F46" s="1">
        <v>40.604894769128805</v>
      </c>
      <c r="G46" s="1">
        <v>74.059650521165381</v>
      </c>
      <c r="H46" s="1">
        <v>50.912157594384496</v>
      </c>
      <c r="I46" s="1">
        <v>77.058723484864871</v>
      </c>
      <c r="J46" s="1">
        <v>33.562209667030885</v>
      </c>
      <c r="K46" s="1">
        <v>33.566844307168331</v>
      </c>
      <c r="L46" s="1">
        <v>0</v>
      </c>
      <c r="M46" s="1">
        <v>-31.32609302777314</v>
      </c>
      <c r="N46" s="1">
        <v>379.15832676732629</v>
      </c>
      <c r="O46" s="1">
        <v>473.52011532313708</v>
      </c>
      <c r="P46" s="1">
        <v>437.3233481361475</v>
      </c>
      <c r="Q46" s="1">
        <v>511.68137511926807</v>
      </c>
      <c r="R46" s="1">
        <v>628.2345046126843</v>
      </c>
      <c r="S46" s="1">
        <v>658.89133665835016</v>
      </c>
      <c r="T46" s="1">
        <v>725.46783525027308</v>
      </c>
      <c r="U46" s="1">
        <v>655.62956347801207</v>
      </c>
    </row>
    <row r="47" spans="1:21" x14ac:dyDescent="0.15">
      <c r="B47" s="3" t="s">
        <v>15</v>
      </c>
      <c r="C47" s="4">
        <f>C40-C45+C46</f>
        <v>1514.0523302629013</v>
      </c>
      <c r="D47" s="4">
        <f>D40-D45+D46</f>
        <v>1694.352242013244</v>
      </c>
      <c r="E47" s="4">
        <f>E40-E45+E46</f>
        <v>1791.0204366198716</v>
      </c>
      <c r="F47" s="4">
        <f t="shared" ref="F47:K47" si="14">F40-F45+F46</f>
        <v>2130.4032122840313</v>
      </c>
      <c r="G47" s="4">
        <f t="shared" si="14"/>
        <v>2473.0738613163708</v>
      </c>
      <c r="H47" s="4">
        <f t="shared" si="14"/>
        <v>2570.1064185482546</v>
      </c>
      <c r="I47" s="4">
        <f t="shared" si="14"/>
        <v>2409.2247446070428</v>
      </c>
      <c r="J47" s="4">
        <f t="shared" si="14"/>
        <v>2245.6168991132763</v>
      </c>
      <c r="K47" s="4">
        <f t="shared" si="14"/>
        <v>2574.0732721882382</v>
      </c>
      <c r="L47" s="4">
        <f t="shared" ref="L47:S47" si="15">L40-L45+L46</f>
        <v>2304.7457493802144</v>
      </c>
      <c r="M47" s="4">
        <f t="shared" si="15"/>
        <v>2067.4961226674541</v>
      </c>
      <c r="N47" s="18">
        <f t="shared" si="15"/>
        <v>2430.7503791356589</v>
      </c>
      <c r="O47" s="18">
        <f t="shared" si="15"/>
        <v>2400.8713044803044</v>
      </c>
      <c r="P47" s="18">
        <f t="shared" si="15"/>
        <v>2440.7686692028442</v>
      </c>
      <c r="Q47" s="18">
        <f t="shared" si="15"/>
        <v>2700.9635760161723</v>
      </c>
      <c r="R47" s="18">
        <f t="shared" si="15"/>
        <v>2858.6543279498214</v>
      </c>
      <c r="S47" s="18">
        <f t="shared" si="15"/>
        <v>3190.4141589436704</v>
      </c>
      <c r="T47" s="18">
        <f t="shared" ref="T47:U47" si="16">T40-T45+T46</f>
        <v>3380.8095023363294</v>
      </c>
      <c r="U47" s="18">
        <f t="shared" si="16"/>
        <v>3450.1827246850457</v>
      </c>
    </row>
    <row r="48" spans="1:21" x14ac:dyDescent="0.15">
      <c r="M48" s="1"/>
      <c r="N48" s="1"/>
      <c r="O48" s="1"/>
      <c r="P48" s="1"/>
      <c r="Q48" s="1"/>
    </row>
    <row r="49" spans="1:21" x14ac:dyDescent="0.15">
      <c r="A49" s="3"/>
      <c r="B49" s="3" t="s">
        <v>118</v>
      </c>
      <c r="C49" s="4">
        <f>C50+C51+C52</f>
        <v>32.481626347000031</v>
      </c>
      <c r="D49" s="4">
        <f t="shared" ref="D49:K49" si="17">D50+D51+D52</f>
        <v>38.104058092999992</v>
      </c>
      <c r="E49" s="4">
        <f t="shared" si="17"/>
        <v>39.636372975000015</v>
      </c>
      <c r="F49" s="4">
        <f t="shared" si="17"/>
        <v>42.680553668000037</v>
      </c>
      <c r="G49" s="4">
        <f t="shared" si="17"/>
        <v>46.290952995000026</v>
      </c>
      <c r="H49" s="4">
        <f t="shared" si="17"/>
        <v>50.394129802000016</v>
      </c>
      <c r="I49" s="4">
        <f t="shared" si="17"/>
        <v>48.65845449600004</v>
      </c>
      <c r="J49" s="4">
        <f t="shared" si="17"/>
        <v>34.184495394247506</v>
      </c>
      <c r="K49" s="4">
        <f t="shared" si="17"/>
        <v>30.543679999999988</v>
      </c>
      <c r="L49" s="4">
        <f t="shared" ref="L49:S49" si="18">L50+L51+L52</f>
        <v>56.12628520800002</v>
      </c>
      <c r="M49" s="4">
        <f t="shared" si="18"/>
        <v>52.79778225451664</v>
      </c>
      <c r="N49" s="4">
        <f t="shared" si="18"/>
        <v>50.633049062491587</v>
      </c>
      <c r="O49" s="4">
        <f t="shared" si="18"/>
        <v>57.495072384286914</v>
      </c>
      <c r="P49" s="18">
        <f t="shared" si="18"/>
        <v>62.119185573569759</v>
      </c>
      <c r="Q49" s="18">
        <f t="shared" si="18"/>
        <v>64.154019639070384</v>
      </c>
      <c r="R49" s="18">
        <f t="shared" si="18"/>
        <v>60.938550664866987</v>
      </c>
      <c r="S49" s="18">
        <f t="shared" si="18"/>
        <v>59.028555098252824</v>
      </c>
      <c r="T49" s="18">
        <f t="shared" ref="T49:U49" si="19">T50+T51+T52</f>
        <v>65.815612045780114</v>
      </c>
      <c r="U49" s="18">
        <f t="shared" si="19"/>
        <v>68.045904709670509</v>
      </c>
    </row>
    <row r="50" spans="1:21" x14ac:dyDescent="0.15">
      <c r="B50" t="s">
        <v>43</v>
      </c>
      <c r="C50" s="1">
        <v>29.553796347000031</v>
      </c>
      <c r="D50" s="1">
        <v>35.146778092999995</v>
      </c>
      <c r="E50" s="1">
        <v>36.594432975000018</v>
      </c>
      <c r="F50" s="1">
        <v>39.285023668000036</v>
      </c>
      <c r="G50" s="1">
        <v>46.290952995000026</v>
      </c>
      <c r="H50" s="1">
        <v>50.328879802000017</v>
      </c>
      <c r="I50" s="1">
        <v>45.731774496000043</v>
      </c>
      <c r="J50" s="1">
        <v>34.184495394247506</v>
      </c>
      <c r="K50" s="1">
        <v>61.840759999999989</v>
      </c>
      <c r="L50" s="1">
        <v>105.80727000000002</v>
      </c>
      <c r="M50" s="1">
        <v>99.532494635130305</v>
      </c>
      <c r="N50" s="1">
        <v>95.451616885700005</v>
      </c>
      <c r="O50" s="1">
        <v>108.38765833096933</v>
      </c>
      <c r="P50" s="1">
        <v>116.981373034505</v>
      </c>
      <c r="Q50" s="1">
        <v>120.93720996152939</v>
      </c>
      <c r="R50" s="1">
        <v>114.87841374858688</v>
      </c>
      <c r="S50" s="1">
        <v>111.27496459379743</v>
      </c>
      <c r="T50" s="1">
        <v>124.07459786916938</v>
      </c>
      <c r="U50" s="1">
        <v>128.28051644100566</v>
      </c>
    </row>
    <row r="51" spans="1:21" x14ac:dyDescent="0.15">
      <c r="B51" t="s">
        <v>57</v>
      </c>
      <c r="C51" s="11"/>
      <c r="D51" s="11"/>
      <c r="E51" s="11"/>
      <c r="F51" s="11"/>
      <c r="G51" s="11"/>
      <c r="H51" s="11"/>
      <c r="I51" s="11"/>
      <c r="J51" s="11"/>
      <c r="K51" s="12">
        <f t="shared" ref="K51:U51" si="20">-K38</f>
        <v>-31.297080000000001</v>
      </c>
      <c r="L51" s="12">
        <f t="shared" si="20"/>
        <v>-49.680984791999997</v>
      </c>
      <c r="M51" s="12">
        <f t="shared" si="20"/>
        <v>-46.734712380613665</v>
      </c>
      <c r="N51" s="12">
        <f t="shared" si="20"/>
        <v>-44.818567823208419</v>
      </c>
      <c r="O51" s="12">
        <f t="shared" si="20"/>
        <v>-50.892585946682416</v>
      </c>
      <c r="P51" s="12">
        <f t="shared" si="20"/>
        <v>-54.927307460935239</v>
      </c>
      <c r="Q51" s="12">
        <f t="shared" si="20"/>
        <v>-56.783190322458999</v>
      </c>
      <c r="R51" s="12">
        <f t="shared" si="20"/>
        <v>-53.939863083719892</v>
      </c>
      <c r="S51" s="12">
        <f t="shared" si="20"/>
        <v>-52.246409495544611</v>
      </c>
      <c r="T51" s="12">
        <f t="shared" si="20"/>
        <v>-58.258985823389267</v>
      </c>
      <c r="U51" s="12">
        <f t="shared" si="20"/>
        <v>-60.23461173133515</v>
      </c>
    </row>
    <row r="52" spans="1:21" x14ac:dyDescent="0.15">
      <c r="B52" t="s">
        <v>120</v>
      </c>
      <c r="C52" s="11">
        <v>2.9278300000000002</v>
      </c>
      <c r="D52" s="11">
        <v>2.9572799999999999</v>
      </c>
      <c r="E52" s="11">
        <v>3.0419399999999999</v>
      </c>
      <c r="F52" s="11">
        <v>3.3955299999999999</v>
      </c>
      <c r="G52" s="11"/>
      <c r="H52" s="11">
        <v>6.5250000000000002E-2</v>
      </c>
      <c r="I52" s="11">
        <v>2.9266800000000002</v>
      </c>
      <c r="J52" s="11"/>
      <c r="M52" s="1">
        <v>0</v>
      </c>
      <c r="N52" s="1">
        <v>0</v>
      </c>
      <c r="O52" s="1">
        <v>0</v>
      </c>
      <c r="P52">
        <v>6.5119999999999997E-2</v>
      </c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1" x14ac:dyDescent="0.15">
      <c r="M54" s="1"/>
      <c r="N54" s="1"/>
      <c r="O54" s="1"/>
      <c r="P54" s="1"/>
      <c r="Q54" s="1"/>
    </row>
    <row r="55" spans="1:21" x14ac:dyDescent="0.15">
      <c r="B55" s="3" t="s">
        <v>48</v>
      </c>
      <c r="M55" s="1"/>
      <c r="N55" s="1"/>
      <c r="O55" s="1"/>
      <c r="P55" s="1"/>
      <c r="Q55" s="1"/>
    </row>
    <row r="56" spans="1:21" x14ac:dyDescent="0.15">
      <c r="B56" t="s">
        <v>49</v>
      </c>
      <c r="C56" s="1">
        <v>361.10399999999998</v>
      </c>
      <c r="D56" s="1">
        <v>376.67</v>
      </c>
      <c r="E56" s="1">
        <v>410.96287999999998</v>
      </c>
      <c r="F56" s="1">
        <v>469.36513000000002</v>
      </c>
      <c r="G56" s="1">
        <v>548.19416999999999</v>
      </c>
      <c r="H56" s="1">
        <v>586.61841000000004</v>
      </c>
      <c r="I56" s="1">
        <v>610.63756999999998</v>
      </c>
      <c r="J56" s="1">
        <v>589.65797999999995</v>
      </c>
      <c r="K56" s="1">
        <v>855.24136999999996</v>
      </c>
      <c r="L56" s="1">
        <v>815.65463999999997</v>
      </c>
      <c r="M56" s="1">
        <v>826.70475092000015</v>
      </c>
      <c r="N56" s="1">
        <v>802.3265081699999</v>
      </c>
      <c r="O56" s="1">
        <v>828.57285339999987</v>
      </c>
      <c r="P56" s="1">
        <v>877.55899864000014</v>
      </c>
      <c r="Q56" s="1">
        <v>949.14104349000002</v>
      </c>
      <c r="R56" s="1">
        <v>1056.4757727600002</v>
      </c>
      <c r="S56" s="1">
        <v>1167.1219765200001</v>
      </c>
      <c r="T56" s="1">
        <v>1287.3664281900001</v>
      </c>
      <c r="U56" s="1">
        <v>1318.9630644300003</v>
      </c>
    </row>
    <row r="57" spans="1:21" x14ac:dyDescent="0.15">
      <c r="B57" t="s">
        <v>50</v>
      </c>
      <c r="C57" s="1">
        <v>61.496000000000002</v>
      </c>
      <c r="D57" s="1">
        <v>72.643000000000001</v>
      </c>
      <c r="E57" s="1">
        <v>66.156000000000006</v>
      </c>
      <c r="F57" s="1">
        <v>71.078000000000003</v>
      </c>
      <c r="G57" s="1">
        <v>80.817999999999998</v>
      </c>
      <c r="H57" s="1">
        <v>86.863</v>
      </c>
      <c r="I57" s="1">
        <v>59.527000000000001</v>
      </c>
      <c r="J57" s="1">
        <v>56.438000000000002</v>
      </c>
      <c r="K57" s="1">
        <v>56.438000000000002</v>
      </c>
      <c r="L57" s="1">
        <v>56.195999999999998</v>
      </c>
      <c r="M57" s="1">
        <v>54.521999999999998</v>
      </c>
      <c r="N57" s="1">
        <v>55.710999999999999</v>
      </c>
      <c r="O57" s="1">
        <v>65.260000000000005</v>
      </c>
      <c r="P57" s="1">
        <v>82.748999999999995</v>
      </c>
      <c r="Q57" s="1">
        <v>87.899000000000001</v>
      </c>
      <c r="R57" s="1">
        <v>76.897999999999996</v>
      </c>
      <c r="S57" s="1">
        <v>97.254999999999995</v>
      </c>
      <c r="T57" s="1">
        <v>110.907</v>
      </c>
      <c r="U57" s="1">
        <v>110.57</v>
      </c>
    </row>
    <row r="58" spans="1:21" x14ac:dyDescent="0.15">
      <c r="B58" t="s">
        <v>51</v>
      </c>
      <c r="C58" s="1">
        <v>222.13900000000001</v>
      </c>
      <c r="D58" s="1">
        <v>264.44600000000003</v>
      </c>
      <c r="E58" s="1">
        <v>334.57600000000002</v>
      </c>
      <c r="F58" s="1">
        <v>514.03499999999997</v>
      </c>
      <c r="G58" s="1">
        <v>640.96299999999997</v>
      </c>
      <c r="H58" s="1">
        <v>615.48399999999992</v>
      </c>
      <c r="I58" s="1">
        <v>388.94200000000001</v>
      </c>
      <c r="J58" s="1">
        <v>275.62700000000001</v>
      </c>
      <c r="K58" s="1">
        <v>275.62700000000001</v>
      </c>
      <c r="L58" s="1">
        <v>285.86799999999999</v>
      </c>
      <c r="M58" s="1">
        <v>237.54599999999999</v>
      </c>
      <c r="N58" s="1">
        <v>257.23200000000003</v>
      </c>
      <c r="O58" s="1">
        <v>278.62299999999999</v>
      </c>
      <c r="P58" s="1">
        <v>351.25599999999997</v>
      </c>
      <c r="Q58" s="1">
        <v>442.54599999999999</v>
      </c>
      <c r="R58" s="1">
        <v>530.33600000000001</v>
      </c>
      <c r="S58" s="1">
        <f>508.465+110.205</f>
        <v>618.66999999999996</v>
      </c>
      <c r="T58" s="1">
        <f>486.682+114.011</f>
        <v>600.69299999999998</v>
      </c>
      <c r="U58" s="1">
        <v>558.70100000000002</v>
      </c>
    </row>
    <row r="59" spans="1:21" x14ac:dyDescent="0.15">
      <c r="B59" t="s">
        <v>61</v>
      </c>
      <c r="C59" s="1">
        <v>18.306608570000002</v>
      </c>
      <c r="D59" s="1">
        <v>19.696999999999999</v>
      </c>
      <c r="E59" s="1">
        <v>19.531610000000001</v>
      </c>
      <c r="F59" s="1">
        <v>20.187139999999999</v>
      </c>
      <c r="G59" s="1">
        <v>20.924399999999999</v>
      </c>
      <c r="H59" s="1">
        <v>21.447030000000002</v>
      </c>
      <c r="I59" s="1">
        <v>20.632020000000001</v>
      </c>
      <c r="J59" s="1">
        <v>19.792000000000002</v>
      </c>
      <c r="K59" s="1">
        <v>19.792000000000002</v>
      </c>
      <c r="L59" s="1">
        <v>19.231549999999999</v>
      </c>
      <c r="M59" s="1">
        <v>18.775699599999999</v>
      </c>
      <c r="N59" s="1">
        <v>35.517657739999997</v>
      </c>
      <c r="O59" s="1">
        <v>10.89279846</v>
      </c>
      <c r="P59" s="1"/>
      <c r="Q59" s="1"/>
    </row>
    <row r="60" spans="1:21" x14ac:dyDescent="0.15">
      <c r="B60" t="s">
        <v>45</v>
      </c>
      <c r="C60" s="1">
        <v>51.158000000000001</v>
      </c>
      <c r="D60" s="1">
        <v>53.584000000000003</v>
      </c>
      <c r="E60" s="1">
        <v>56.088000000000001</v>
      </c>
      <c r="F60" s="1">
        <v>57.256999999999998</v>
      </c>
      <c r="G60" s="1">
        <v>58.017000000000003</v>
      </c>
      <c r="H60" s="1">
        <v>56.374000000000002</v>
      </c>
      <c r="I60" s="1">
        <v>55.061999999999998</v>
      </c>
      <c r="J60" s="1">
        <v>44.988</v>
      </c>
      <c r="K60" s="1">
        <v>44.988</v>
      </c>
      <c r="L60" s="1">
        <v>39.353999999999999</v>
      </c>
      <c r="M60" s="1">
        <v>36.261000000000003</v>
      </c>
      <c r="N60" s="1">
        <v>34.387</v>
      </c>
      <c r="O60" s="1">
        <v>29.914999999999999</v>
      </c>
      <c r="P60" s="1">
        <v>29.5</v>
      </c>
      <c r="Q60" s="1">
        <v>30.372</v>
      </c>
      <c r="R60" s="1">
        <v>33.054000000000002</v>
      </c>
      <c r="S60" s="1">
        <v>33.268000000000001</v>
      </c>
      <c r="T60" s="1">
        <v>32.301000000000002</v>
      </c>
      <c r="U60" s="1">
        <v>32.628</v>
      </c>
    </row>
    <row r="61" spans="1:21" x14ac:dyDescent="0.15">
      <c r="B61" s="16" t="s">
        <v>63</v>
      </c>
      <c r="C61" s="1">
        <f t="shared" ref="C61:K61" si="21">C19</f>
        <v>32.41655033</v>
      </c>
      <c r="D61" s="1">
        <f t="shared" si="21"/>
        <v>33.914999999999999</v>
      </c>
      <c r="E61" s="1">
        <f t="shared" si="21"/>
        <v>37.914000000000001</v>
      </c>
      <c r="F61" s="1">
        <f t="shared" si="21"/>
        <v>43.827129999999997</v>
      </c>
      <c r="G61" s="1">
        <f t="shared" si="21"/>
        <v>48.561860000000003</v>
      </c>
      <c r="H61" s="1">
        <f t="shared" si="21"/>
        <v>53.742930000000001</v>
      </c>
      <c r="I61" s="1">
        <f t="shared" si="21"/>
        <v>33.765689999999999</v>
      </c>
      <c r="J61" s="1">
        <f t="shared" si="21"/>
        <v>21.430610000000001</v>
      </c>
      <c r="K61" s="1">
        <f t="shared" si="21"/>
        <v>21.430610000000001</v>
      </c>
      <c r="L61" s="1">
        <v>18.280619999999999</v>
      </c>
      <c r="M61" s="1">
        <v>19.466355180000001</v>
      </c>
      <c r="N61" s="1">
        <v>14.85271524</v>
      </c>
      <c r="O61" s="1">
        <v>13.540454479999999</v>
      </c>
      <c r="P61" s="1">
        <v>18.406088850000003</v>
      </c>
      <c r="Q61" s="1">
        <v>12.44809059</v>
      </c>
      <c r="R61" s="1">
        <v>17.794705209999996</v>
      </c>
      <c r="S61" s="1">
        <v>16.521566400000001</v>
      </c>
      <c r="T61" s="1">
        <v>24.484507870000002</v>
      </c>
      <c r="U61" s="1">
        <v>32.99959719999999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31.859472069999999</v>
      </c>
      <c r="P62" s="1">
        <v>33.821949999999994</v>
      </c>
      <c r="Q62" s="1">
        <v>36.123903889999994</v>
      </c>
      <c r="R62" s="1">
        <v>37.518565250000009</v>
      </c>
      <c r="S62" s="1">
        <v>38.893448400000011</v>
      </c>
      <c r="T62" s="1">
        <v>39.087571050000001</v>
      </c>
      <c r="U62" s="1">
        <v>7.8988218599999991</v>
      </c>
    </row>
    <row r="63" spans="1:21" x14ac:dyDescent="0.15">
      <c r="B63" t="s">
        <v>134</v>
      </c>
      <c r="C63" s="1">
        <v>25.416010000000004</v>
      </c>
      <c r="D63" s="1">
        <v>26.919570000000007</v>
      </c>
      <c r="E63" s="1">
        <v>21.46782</v>
      </c>
      <c r="F63" s="1">
        <v>29.495480000000004</v>
      </c>
      <c r="G63" s="1">
        <v>34.292290000000008</v>
      </c>
      <c r="H63" s="1">
        <v>35.092970000000001</v>
      </c>
      <c r="I63" s="1">
        <v>35.661120000000004</v>
      </c>
      <c r="J63" s="1">
        <v>37.852849999999997</v>
      </c>
      <c r="K63" s="1">
        <v>37.852849999999997</v>
      </c>
      <c r="L63" s="1">
        <v>80.839790000000008</v>
      </c>
      <c r="M63" s="1">
        <v>42.55312</v>
      </c>
      <c r="N63" s="1">
        <v>51.802399999999992</v>
      </c>
      <c r="O63" s="1">
        <v>61.889379999999996</v>
      </c>
      <c r="P63" s="1">
        <v>55.778440000000003</v>
      </c>
      <c r="Q63" s="1">
        <v>43.998619999999995</v>
      </c>
      <c r="R63" s="1">
        <v>49.457160000000002</v>
      </c>
      <c r="S63" s="1">
        <v>51.767189999999992</v>
      </c>
      <c r="T63" s="1">
        <v>53.805799999999998</v>
      </c>
      <c r="U63" s="1">
        <v>59.621749999999999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1" x14ac:dyDescent="0.15">
      <c r="B66" s="16"/>
      <c r="M66" s="1"/>
      <c r="N66" s="1"/>
      <c r="O66" s="1"/>
      <c r="P66" s="1"/>
      <c r="Q66" s="1"/>
    </row>
    <row r="67" spans="2:21" x14ac:dyDescent="0.15">
      <c r="B67" s="3" t="s">
        <v>0</v>
      </c>
      <c r="C67" s="4">
        <v>186.815</v>
      </c>
      <c r="D67" s="4">
        <v>199.476</v>
      </c>
      <c r="E67" s="4">
        <v>204.75919999999999</v>
      </c>
      <c r="F67" s="4">
        <v>222.96481</v>
      </c>
      <c r="G67" s="4">
        <v>238.19775999999999</v>
      </c>
      <c r="H67" s="4">
        <v>258.97557</v>
      </c>
      <c r="I67" s="4">
        <v>232.14463000000001</v>
      </c>
      <c r="J67" s="4">
        <v>164.28674000000001</v>
      </c>
      <c r="K67" s="4">
        <v>330.65431999999998</v>
      </c>
      <c r="L67" s="4">
        <v>418.87625000000003</v>
      </c>
      <c r="M67" s="4">
        <v>406.33930739580592</v>
      </c>
      <c r="N67" s="4">
        <v>399.08230352949039</v>
      </c>
      <c r="O67" s="4">
        <v>407.70274019391434</v>
      </c>
      <c r="P67" s="4">
        <v>435.40464490249764</v>
      </c>
      <c r="Q67" s="4">
        <v>465.89595120307649</v>
      </c>
      <c r="R67" s="4">
        <v>474.04389123939171</v>
      </c>
      <c r="S67" s="45">
        <v>486.40013745052522</v>
      </c>
      <c r="T67" s="4">
        <v>536.82122104674102</v>
      </c>
      <c r="U67" s="4">
        <v>556.91742200562203</v>
      </c>
    </row>
    <row r="68" spans="2:21" x14ac:dyDescent="0.15">
      <c r="M68" s="1"/>
      <c r="N68" s="1"/>
      <c r="O68" s="1"/>
      <c r="P68" s="1"/>
      <c r="Q68" s="1"/>
    </row>
    <row r="69" spans="2:21" x14ac:dyDescent="0.15">
      <c r="B69" s="7" t="s">
        <v>1</v>
      </c>
      <c r="M69" s="1"/>
      <c r="N69" s="1"/>
      <c r="O69" s="1"/>
      <c r="P69" s="1"/>
      <c r="Q69" s="1"/>
    </row>
    <row r="70" spans="2:21" x14ac:dyDescent="0.15">
      <c r="B70" t="s">
        <v>117</v>
      </c>
      <c r="C70" s="1">
        <v>18874.734</v>
      </c>
      <c r="D70" s="1">
        <v>19795.905999999999</v>
      </c>
      <c r="E70" s="1">
        <v>21120.474999999999</v>
      </c>
      <c r="F70" s="1">
        <v>22790.808000000001</v>
      </c>
      <c r="G70" s="1">
        <v>24689.753000000001</v>
      </c>
      <c r="H70" s="1">
        <v>26461.916000000001</v>
      </c>
      <c r="I70" s="1">
        <v>27574.628000000001</v>
      </c>
      <c r="J70" s="1">
        <v>26478.337</v>
      </c>
      <c r="K70" s="1">
        <v>26478.337</v>
      </c>
      <c r="L70" s="1">
        <v>26535.097000000002</v>
      </c>
      <c r="M70" s="1">
        <v>26398.144</v>
      </c>
      <c r="N70" s="1">
        <v>25979.358</v>
      </c>
      <c r="O70" s="1">
        <v>25931.406999999999</v>
      </c>
      <c r="P70" s="1">
        <v>26769.837</v>
      </c>
      <c r="Q70" s="1">
        <v>28245.574000000001</v>
      </c>
      <c r="R70" s="1">
        <v>29831.312999999998</v>
      </c>
      <c r="S70" s="1">
        <v>31383.376</v>
      </c>
      <c r="T70" s="1">
        <v>32767.618999999999</v>
      </c>
      <c r="U70" s="1">
        <v>33799.767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23532.974273873901</v>
      </c>
      <c r="D72" s="1">
        <f t="shared" ref="D72:P72" si="22">D70/D71</f>
        <v>23747.380159383534</v>
      </c>
      <c r="E72" s="1">
        <f t="shared" si="22"/>
        <v>24389.50323105092</v>
      </c>
      <c r="F72" s="1">
        <f t="shared" si="22"/>
        <v>25281.564755764248</v>
      </c>
      <c r="G72" s="1">
        <f t="shared" si="22"/>
        <v>26339.82739987575</v>
      </c>
      <c r="H72" s="1">
        <f t="shared" si="22"/>
        <v>27297.821095996242</v>
      </c>
      <c r="I72" s="1">
        <f t="shared" si="22"/>
        <v>27818.56750706807</v>
      </c>
      <c r="J72" s="1">
        <f t="shared" si="22"/>
        <v>26674.207588602858</v>
      </c>
      <c r="K72" s="1">
        <f t="shared" si="22"/>
        <v>26674.207588602858</v>
      </c>
      <c r="L72" s="1">
        <f t="shared" si="22"/>
        <v>26690.444702166129</v>
      </c>
      <c r="M72" s="1">
        <f t="shared" si="22"/>
        <v>26557.931751342516</v>
      </c>
      <c r="N72" s="1">
        <f t="shared" si="22"/>
        <v>26166.597886643744</v>
      </c>
      <c r="O72" s="1">
        <f t="shared" si="22"/>
        <v>26014.631641317537</v>
      </c>
      <c r="P72" s="1">
        <f t="shared" si="22"/>
        <v>26915.882494991791</v>
      </c>
      <c r="Q72" s="1">
        <f>Q70/Q71</f>
        <v>28245.574000000001</v>
      </c>
      <c r="R72" s="1">
        <f>R70/R71</f>
        <v>29735.298081245866</v>
      </c>
      <c r="S72" s="1">
        <f>S70/S71</f>
        <v>30881.060082528347</v>
      </c>
      <c r="T72" s="1">
        <f>T70/T71</f>
        <v>31864.553433836772</v>
      </c>
      <c r="U72" s="1">
        <f>U70/U71</f>
        <v>32418.129015695242</v>
      </c>
    </row>
    <row r="73" spans="2:21" x14ac:dyDescent="0.15">
      <c r="B73" t="s">
        <v>107</v>
      </c>
      <c r="C73" s="1">
        <v>916968</v>
      </c>
      <c r="D73" s="1">
        <v>947361</v>
      </c>
      <c r="E73" s="1">
        <v>955045</v>
      </c>
      <c r="F73" s="1">
        <v>983131</v>
      </c>
      <c r="G73" s="1">
        <v>1001062</v>
      </c>
      <c r="H73" s="1">
        <v>1030650</v>
      </c>
      <c r="I73" s="1">
        <v>1072844</v>
      </c>
      <c r="J73" s="1">
        <v>1095426</v>
      </c>
      <c r="K73" s="1">
        <v>1095426</v>
      </c>
      <c r="L73" s="1">
        <v>1106049</v>
      </c>
      <c r="M73" s="1">
        <v>1113114</v>
      </c>
      <c r="N73" s="1">
        <v>1119439</v>
      </c>
      <c r="O73" s="1">
        <v>1111674</v>
      </c>
      <c r="P73" s="38">
        <v>1103442</v>
      </c>
      <c r="Q73" s="38">
        <v>1104479</v>
      </c>
      <c r="R73" s="1">
        <v>1107220</v>
      </c>
      <c r="S73" s="1">
        <v>1115999</v>
      </c>
      <c r="T73" s="1">
        <v>1128908</v>
      </c>
      <c r="U73" s="1">
        <v>1149460</v>
      </c>
    </row>
    <row r="74" spans="2:21" x14ac:dyDescent="0.15">
      <c r="B74" t="s">
        <v>58</v>
      </c>
      <c r="C74" s="1">
        <v>941365.92724160431</v>
      </c>
      <c r="D74" s="1">
        <v>971032.39202995563</v>
      </c>
      <c r="E74" s="1">
        <v>978456.75212582562</v>
      </c>
      <c r="F74" s="1">
        <v>1007043.2433390847</v>
      </c>
      <c r="G74" s="1">
        <v>1025160.7454634198</v>
      </c>
      <c r="H74" s="1">
        <v>1053111.9841832921</v>
      </c>
      <c r="I74" s="1">
        <v>1094641.726162615</v>
      </c>
      <c r="J74" s="1">
        <v>1117365.9887156812</v>
      </c>
      <c r="K74" s="1">
        <v>1117365.9887156812</v>
      </c>
      <c r="L74" s="1"/>
      <c r="M74" s="1"/>
      <c r="N74" s="1"/>
      <c r="O74" s="1"/>
      <c r="P74" s="1"/>
      <c r="Q74" s="1"/>
    </row>
    <row r="75" spans="2:21" x14ac:dyDescent="0.15">
      <c r="B75" t="s">
        <v>59</v>
      </c>
      <c r="C75" s="1">
        <v>925936.7922358294</v>
      </c>
      <c r="D75" s="1">
        <v>954569.45121119637</v>
      </c>
      <c r="E75" s="1">
        <v>962114.59352248337</v>
      </c>
      <c r="F75" s="1">
        <v>989550.62319558638</v>
      </c>
      <c r="G75" s="1">
        <v>1006669.9681373111</v>
      </c>
      <c r="H75" s="1">
        <v>1033741.9663638307</v>
      </c>
      <c r="I75" s="1">
        <v>1073354.4753594485</v>
      </c>
      <c r="J75" s="1">
        <v>1094407.996825228</v>
      </c>
      <c r="K75" s="1">
        <v>1094407.996825228</v>
      </c>
      <c r="L75" s="1">
        <v>1104357.9084063016</v>
      </c>
      <c r="M75" s="1">
        <v>1111901.8382327755</v>
      </c>
      <c r="N75" s="1">
        <v>1118749.4201731379</v>
      </c>
      <c r="O75" s="1">
        <v>1106546.8891559325</v>
      </c>
      <c r="P75" s="1">
        <v>1101811.0081040422</v>
      </c>
      <c r="Q75" s="1">
        <v>1093986</v>
      </c>
      <c r="R75" s="1">
        <v>1098225</v>
      </c>
      <c r="S75" s="1">
        <v>1107970</v>
      </c>
      <c r="T75" s="1">
        <v>1118082</v>
      </c>
      <c r="U75" s="1">
        <v>1138463</v>
      </c>
    </row>
    <row r="76" spans="2:21" x14ac:dyDescent="0.15">
      <c r="M76" s="1"/>
      <c r="N76" s="1"/>
      <c r="O76" s="1"/>
      <c r="P76" s="1"/>
      <c r="Q76" s="1"/>
    </row>
    <row r="77" spans="2:21" x14ac:dyDescent="0.15">
      <c r="B77" s="7" t="s">
        <v>60</v>
      </c>
      <c r="M77" s="1"/>
      <c r="N77" s="1"/>
      <c r="O77" s="1"/>
      <c r="P77" s="1"/>
      <c r="Q77" s="1"/>
    </row>
    <row r="78" spans="2:21" x14ac:dyDescent="0.15">
      <c r="B78" t="s">
        <v>66</v>
      </c>
      <c r="C78" s="9">
        <f t="shared" ref="C78:L78" si="23">C40/C70</f>
        <v>8.160109048206951E-2</v>
      </c>
      <c r="D78" s="9">
        <f t="shared" si="23"/>
        <v>8.3389345425019523E-2</v>
      </c>
      <c r="E78" s="9">
        <f t="shared" si="23"/>
        <v>8.6347371981493684E-2</v>
      </c>
      <c r="F78" s="9">
        <f t="shared" si="23"/>
        <v>9.3928678400050009E-2</v>
      </c>
      <c r="G78" s="9">
        <f t="shared" si="23"/>
        <v>0.1002874728750859</v>
      </c>
      <c r="H78" s="9">
        <f t="shared" si="23"/>
        <v>9.6469071650779212E-2</v>
      </c>
      <c r="I78" s="9">
        <f t="shared" si="23"/>
        <v>7.888220676473516E-2</v>
      </c>
      <c r="J78" s="9">
        <f t="shared" si="23"/>
        <v>6.9210375714036682E-2</v>
      </c>
      <c r="K78" s="9">
        <f t="shared" si="23"/>
        <v>8.9435205922422725E-2</v>
      </c>
      <c r="L78" s="14">
        <f t="shared" si="23"/>
        <v>0.10225057766954924</v>
      </c>
      <c r="M78" s="14">
        <f t="shared" ref="M78:R78" si="24">M40/M70</f>
        <v>9.8557000988547486E-2</v>
      </c>
      <c r="N78" s="14">
        <f t="shared" si="24"/>
        <v>9.6933600567489814E-2</v>
      </c>
      <c r="O78" s="14">
        <f t="shared" si="24"/>
        <v>9.4519532817095714E-2</v>
      </c>
      <c r="P78" s="14">
        <f t="shared" si="24"/>
        <v>9.8754921228383682E-2</v>
      </c>
      <c r="Q78" s="14">
        <f t="shared" si="24"/>
        <v>0.10126056679921286</v>
      </c>
      <c r="R78" s="14">
        <f t="shared" si="24"/>
        <v>9.949014802354908E-2</v>
      </c>
      <c r="S78" s="14">
        <f>S40/S70</f>
        <v>0.10194054207034337</v>
      </c>
      <c r="T78" s="14">
        <f>T40/T70</f>
        <v>0.10467415219267596</v>
      </c>
      <c r="U78" s="14">
        <f>U40/U70</f>
        <v>0.1053149634740915</v>
      </c>
    </row>
    <row r="79" spans="2:21" x14ac:dyDescent="0.15">
      <c r="B79" t="s">
        <v>110</v>
      </c>
      <c r="C79" s="9">
        <f t="shared" ref="C79:L79" si="25">C47/C70</f>
        <v>8.0215823452817997E-2</v>
      </c>
      <c r="D79" s="9">
        <f t="shared" si="25"/>
        <v>8.5591043017341273E-2</v>
      </c>
      <c r="E79" s="9">
        <f t="shared" si="25"/>
        <v>8.4800196805226769E-2</v>
      </c>
      <c r="F79" s="9">
        <f t="shared" si="25"/>
        <v>9.3476423138838749E-2</v>
      </c>
      <c r="G79" s="9">
        <f t="shared" si="25"/>
        <v>0.10016600252405809</v>
      </c>
      <c r="H79" s="9">
        <f t="shared" si="25"/>
        <v>9.7124728933016588E-2</v>
      </c>
      <c r="I79" s="9">
        <f t="shared" si="25"/>
        <v>8.7371069687940769E-2</v>
      </c>
      <c r="J79" s="9">
        <f t="shared" si="25"/>
        <v>8.4809589783273631E-2</v>
      </c>
      <c r="K79" s="9">
        <f t="shared" si="25"/>
        <v>9.7214310407343116E-2</v>
      </c>
      <c r="L79" s="14">
        <f t="shared" si="25"/>
        <v>8.6856503647987957E-2</v>
      </c>
      <c r="M79" s="14">
        <f t="shared" ref="M79:R79" si="26">M47/M70</f>
        <v>7.8319753186718508E-2</v>
      </c>
      <c r="N79" s="14">
        <f t="shared" si="26"/>
        <v>9.3564682358034362E-2</v>
      </c>
      <c r="O79" s="14">
        <f t="shared" si="26"/>
        <v>9.2585462272845601E-2</v>
      </c>
      <c r="P79" s="14">
        <f t="shared" si="26"/>
        <v>9.1176075117784403E-2</v>
      </c>
      <c r="Q79" s="14">
        <f t="shared" si="26"/>
        <v>9.5624311830808328E-2</v>
      </c>
      <c r="R79" s="14">
        <f t="shared" si="26"/>
        <v>9.582730495133826E-2</v>
      </c>
      <c r="S79" s="14">
        <f>S47/S70</f>
        <v>0.10165936765195913</v>
      </c>
      <c r="T79" s="14">
        <f>T47/T70</f>
        <v>0.10317531775306377</v>
      </c>
      <c r="U79" s="14">
        <f>U47/U70</f>
        <v>0.10207711564062101</v>
      </c>
    </row>
    <row r="80" spans="2:21" x14ac:dyDescent="0.15">
      <c r="B80" t="s">
        <v>161</v>
      </c>
      <c r="C80" s="1">
        <f>C40/C71</f>
        <v>1920.3163630345985</v>
      </c>
      <c r="D80" s="1">
        <f t="shared" ref="D80:O80" si="27">D40/D71</f>
        <v>1980.2784870500889</v>
      </c>
      <c r="E80" s="1">
        <f t="shared" si="27"/>
        <v>2105.969507935396</v>
      </c>
      <c r="F80" s="1">
        <f t="shared" si="27"/>
        <v>2374.6639653942188</v>
      </c>
      <c r="G80" s="1">
        <f t="shared" si="27"/>
        <v>2641.5547258994834</v>
      </c>
      <c r="H80" s="1">
        <f t="shared" si="27"/>
        <v>2633.3954592198138</v>
      </c>
      <c r="I80" s="1">
        <f t="shared" si="27"/>
        <v>2194.3899939912867</v>
      </c>
      <c r="J80" s="1">
        <f t="shared" si="27"/>
        <v>1846.131929081412</v>
      </c>
      <c r="K80" s="1">
        <f t="shared" si="27"/>
        <v>2385.6132485041476</v>
      </c>
      <c r="L80" s="1">
        <f t="shared" si="27"/>
        <v>2729.1133890536471</v>
      </c>
      <c r="M80" s="1">
        <f t="shared" si="27"/>
        <v>2617.4701058708411</v>
      </c>
      <c r="N80" s="1">
        <f t="shared" si="27"/>
        <v>2536.4225477540481</v>
      </c>
      <c r="O80" s="1">
        <f t="shared" si="27"/>
        <v>2458.8908291461698</v>
      </c>
      <c r="P80" s="1">
        <f t="shared" ref="P80:U80" si="28">P40/P71</f>
        <v>2658.0758555853458</v>
      </c>
      <c r="Q80" s="1">
        <f t="shared" si="28"/>
        <v>2860.1628328091101</v>
      </c>
      <c r="R80" s="1">
        <f t="shared" si="28"/>
        <v>2958.3692076275061</v>
      </c>
      <c r="S80" s="1">
        <f t="shared" si="28"/>
        <v>3148.0320045197823</v>
      </c>
      <c r="T80" s="1">
        <f t="shared" si="28"/>
        <v>3335.3951156850862</v>
      </c>
      <c r="U80" s="1">
        <f t="shared" si="28"/>
        <v>3414.1140731863302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9">C40*1000000/C74</f>
        <v>1636.1319571785366</v>
      </c>
      <c r="D82" s="1">
        <f t="shared" si="29"/>
        <v>1700.0129521779038</v>
      </c>
      <c r="E82" s="1">
        <f t="shared" si="29"/>
        <v>1863.8509134804535</v>
      </c>
      <c r="F82" s="1">
        <f t="shared" si="29"/>
        <v>2125.7383824067638</v>
      </c>
      <c r="G82" s="1">
        <f t="shared" si="29"/>
        <v>2415.3021321166284</v>
      </c>
      <c r="H82" s="1">
        <f t="shared" si="29"/>
        <v>2424.012364269704</v>
      </c>
      <c r="I82" s="1">
        <f t="shared" si="29"/>
        <v>1987.0862359521691</v>
      </c>
      <c r="J82" s="1">
        <f t="shared" si="29"/>
        <v>1640.0854067155481</v>
      </c>
      <c r="K82" s="1">
        <f t="shared" si="29"/>
        <v>2119.3552927096275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30">C40*1000000/C75</f>
        <v>1663.3952661497831</v>
      </c>
      <c r="D83" s="10">
        <f t="shared" si="30"/>
        <v>1729.3321521453004</v>
      </c>
      <c r="E83" s="10">
        <f t="shared" si="30"/>
        <v>1895.5096654068375</v>
      </c>
      <c r="F83" s="10">
        <f t="shared" si="30"/>
        <v>2163.3157768080873</v>
      </c>
      <c r="G83" s="10">
        <f t="shared" si="30"/>
        <v>2459.6670335379777</v>
      </c>
      <c r="H83" s="10">
        <f t="shared" si="30"/>
        <v>2469.4329471794372</v>
      </c>
      <c r="I83" s="10">
        <f t="shared" si="30"/>
        <v>2026.4950277756425</v>
      </c>
      <c r="J83" s="10">
        <f t="shared" si="30"/>
        <v>1674.4903704733554</v>
      </c>
      <c r="K83" s="10">
        <f t="shared" si="30"/>
        <v>2163.8141615813493</v>
      </c>
      <c r="L83" s="10">
        <f t="shared" si="30"/>
        <v>2456.8384724866801</v>
      </c>
      <c r="M83" s="10">
        <f t="shared" ref="M83:R83" si="31">M40*1000000/M75</f>
        <v>2339.8845247336944</v>
      </c>
      <c r="N83" s="10">
        <f t="shared" si="31"/>
        <v>2250.9711879735255</v>
      </c>
      <c r="O83" s="10">
        <f t="shared" si="31"/>
        <v>2215.0208897153852</v>
      </c>
      <c r="P83" s="10">
        <f t="shared" si="31"/>
        <v>2399.3707857219333</v>
      </c>
      <c r="Q83" s="10">
        <f t="shared" si="31"/>
        <v>2614.4418967053603</v>
      </c>
      <c r="R83" s="10">
        <f t="shared" si="31"/>
        <v>2702.4714845380718</v>
      </c>
      <c r="S83" s="10">
        <f>S40*1000000/S75</f>
        <v>2887.4774239712306</v>
      </c>
      <c r="T83" s="10">
        <f>T40*1000000/T75</f>
        <v>3067.6844258271049</v>
      </c>
      <c r="U83" s="10">
        <f>U40*1000000/U75</f>
        <v>3126.6903070524058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2039.9255034240723</v>
      </c>
      <c r="D85" s="1">
        <f t="shared" ref="D85:K85" si="32">D80*1000000/D74</f>
        <v>2039.3536851126989</v>
      </c>
      <c r="E85" s="1">
        <f t="shared" si="32"/>
        <v>2152.3378558734466</v>
      </c>
      <c r="F85" s="1">
        <f t="shared" si="32"/>
        <v>2358.0556059543892</v>
      </c>
      <c r="G85" s="1">
        <f t="shared" si="32"/>
        <v>2576.7224677583408</v>
      </c>
      <c r="H85" s="1">
        <f t="shared" si="32"/>
        <v>2500.5844570860722</v>
      </c>
      <c r="I85" s="1">
        <f t="shared" si="32"/>
        <v>2004.6650347268949</v>
      </c>
      <c r="J85" s="1">
        <f t="shared" si="32"/>
        <v>1652.2177583044086</v>
      </c>
      <c r="K85" s="1">
        <f t="shared" si="32"/>
        <v>2135.0329906194929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2073.9173333826307</v>
      </c>
      <c r="D86" s="1">
        <f t="shared" ref="D86:L86" si="33">D80*1000000/D75</f>
        <v>2074.5253103767686</v>
      </c>
      <c r="E86" s="1">
        <f t="shared" si="33"/>
        <v>2188.8967510876678</v>
      </c>
      <c r="F86" s="1">
        <f t="shared" si="33"/>
        <v>2399.739750277397</v>
      </c>
      <c r="G86" s="1">
        <f t="shared" si="33"/>
        <v>2624.0523801333584</v>
      </c>
      <c r="H86" s="1">
        <f t="shared" si="33"/>
        <v>2547.4398301567812</v>
      </c>
      <c r="I86" s="1">
        <f t="shared" si="33"/>
        <v>2044.4224572282351</v>
      </c>
      <c r="J86" s="1">
        <f t="shared" si="33"/>
        <v>1686.8772290013071</v>
      </c>
      <c r="K86" s="1">
        <f t="shared" si="33"/>
        <v>2179.820739088696</v>
      </c>
      <c r="L86" s="10">
        <f t="shared" si="33"/>
        <v>2471.2218459973988</v>
      </c>
      <c r="M86" s="10">
        <f t="shared" ref="M86:R86" si="34">M80*1000000/M75</f>
        <v>2354.0478267676685</v>
      </c>
      <c r="N86" s="10">
        <f t="shared" si="34"/>
        <v>2267.1945138183942</v>
      </c>
      <c r="O86" s="10">
        <f t="shared" si="34"/>
        <v>2222.1298105331962</v>
      </c>
      <c r="P86" s="10">
        <f t="shared" si="34"/>
        <v>2412.460790493707</v>
      </c>
      <c r="Q86" s="10">
        <f t="shared" si="34"/>
        <v>2614.4418967053603</v>
      </c>
      <c r="R86" s="10">
        <f t="shared" si="34"/>
        <v>2693.7733229779928</v>
      </c>
      <c r="S86" s="10">
        <f>S80*1000000/S75</f>
        <v>2841.261049053478</v>
      </c>
      <c r="T86" s="10">
        <f>T80*1000000/T75</f>
        <v>2983.1399805068736</v>
      </c>
      <c r="U86" s="10">
        <f>U80*1000000/U75</f>
        <v>2998.8801332905246</v>
      </c>
    </row>
    <row r="87" spans="2:23" x14ac:dyDescent="0.15">
      <c r="B87" t="s">
        <v>163</v>
      </c>
      <c r="C87" s="1">
        <f>C47/C71</f>
        <v>1887.7169096727766</v>
      </c>
      <c r="D87" s="1">
        <f t="shared" ref="D87:O87" si="35">D47/D71</f>
        <v>2032.5630367709525</v>
      </c>
      <c r="E87" s="1">
        <f t="shared" si="35"/>
        <v>2068.2346739748323</v>
      </c>
      <c r="F87" s="1">
        <f t="shared" si="35"/>
        <v>2363.2302447217712</v>
      </c>
      <c r="G87" s="1">
        <f t="shared" si="35"/>
        <v>2638.3552178192085</v>
      </c>
      <c r="H87" s="1">
        <f t="shared" si="35"/>
        <v>2651.2934744106165</v>
      </c>
      <c r="I87" s="1">
        <f t="shared" si="35"/>
        <v>2430.5380002787292</v>
      </c>
      <c r="J87" s="1">
        <f t="shared" si="35"/>
        <v>2262.2286033832929</v>
      </c>
      <c r="K87" s="1">
        <f t="shared" si="35"/>
        <v>2593.1146963883452</v>
      </c>
      <c r="L87" s="1">
        <f t="shared" si="35"/>
        <v>2318.2387076401133</v>
      </c>
      <c r="M87" s="1">
        <f t="shared" si="35"/>
        <v>2080.0106599148608</v>
      </c>
      <c r="N87" s="1">
        <f t="shared" si="35"/>
        <v>2448.2694196542352</v>
      </c>
      <c r="O87" s="1">
        <f t="shared" si="35"/>
        <v>2408.5766963691804</v>
      </c>
      <c r="P87" s="1">
        <f t="shared" ref="P87:U87" si="36">P47/P71</f>
        <v>2454.0845242248297</v>
      </c>
      <c r="Q87" s="1">
        <f t="shared" si="36"/>
        <v>2700.9635760161723</v>
      </c>
      <c r="R87" s="1">
        <f t="shared" si="36"/>
        <v>2849.4534770504911</v>
      </c>
      <c r="S87" s="1">
        <f t="shared" si="36"/>
        <v>3139.3490404119884</v>
      </c>
      <c r="T87" s="1">
        <f t="shared" si="36"/>
        <v>3287.635425595588</v>
      </c>
      <c r="U87" s="1">
        <f t="shared" si="36"/>
        <v>3309.1491043876945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2005.2955551558737</v>
      </c>
      <c r="D89" s="1">
        <f t="shared" ref="D89:K89" si="37">D87*1000000/D74</f>
        <v>2093.1979751178574</v>
      </c>
      <c r="E89" s="1">
        <f t="shared" si="37"/>
        <v>2113.7721922622754</v>
      </c>
      <c r="F89" s="1">
        <f t="shared" si="37"/>
        <v>2346.701852530121</v>
      </c>
      <c r="G89" s="1">
        <f t="shared" si="37"/>
        <v>2573.6014859079983</v>
      </c>
      <c r="H89" s="1">
        <f t="shared" si="37"/>
        <v>2517.579815091311</v>
      </c>
      <c r="I89" s="1">
        <f t="shared" si="37"/>
        <v>2220.3958995782514</v>
      </c>
      <c r="J89" s="1">
        <f t="shared" si="37"/>
        <v>2024.6084328945217</v>
      </c>
      <c r="K89" s="1">
        <f t="shared" si="37"/>
        <v>2320.7388828515477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2038.7103369276083</v>
      </c>
      <c r="D90" s="1">
        <f t="shared" ref="D90:L90" si="38">D87*1000000/D75</f>
        <v>2129.2982236043213</v>
      </c>
      <c r="E90" s="1">
        <f t="shared" si="38"/>
        <v>2149.676023936644</v>
      </c>
      <c r="F90" s="1">
        <f t="shared" si="38"/>
        <v>2388.1852927242053</v>
      </c>
      <c r="G90" s="1">
        <f t="shared" si="38"/>
        <v>2620.87407127192</v>
      </c>
      <c r="H90" s="1">
        <f t="shared" si="38"/>
        <v>2564.7536432486095</v>
      </c>
      <c r="I90" s="1">
        <f t="shared" si="38"/>
        <v>2264.4317940396932</v>
      </c>
      <c r="J90" s="1">
        <f t="shared" si="38"/>
        <v>2067.0797453470736</v>
      </c>
      <c r="K90" s="1">
        <f t="shared" si="38"/>
        <v>2369.42228484324</v>
      </c>
      <c r="L90" s="10">
        <f t="shared" si="38"/>
        <v>2099.1733658027247</v>
      </c>
      <c r="M90" s="10">
        <f t="shared" ref="M90:R90" si="39">M87*1000000/M75</f>
        <v>1870.6783174500092</v>
      </c>
      <c r="N90" s="10">
        <f t="shared" si="39"/>
        <v>2188.3983808235989</v>
      </c>
      <c r="O90" s="10">
        <f t="shared" si="39"/>
        <v>2176.6603114364439</v>
      </c>
      <c r="P90" s="10">
        <f t="shared" si="39"/>
        <v>2227.3189377983549</v>
      </c>
      <c r="Q90" s="10">
        <f t="shared" si="39"/>
        <v>2468.9196900290976</v>
      </c>
      <c r="R90" s="10">
        <f t="shared" si="39"/>
        <v>2594.5989911452489</v>
      </c>
      <c r="S90" s="10">
        <f>S87*1000000/S75</f>
        <v>2833.4242266595561</v>
      </c>
      <c r="T90" s="10">
        <f>T87*1000000/T75</f>
        <v>2940.4242493802676</v>
      </c>
      <c r="U90" s="10">
        <f>U87*1000000/U75</f>
        <v>2906.6812925740182</v>
      </c>
    </row>
    <row r="91" spans="2:23" x14ac:dyDescent="0.15">
      <c r="M91" s="1"/>
      <c r="N91" s="1"/>
      <c r="O91" s="1"/>
      <c r="P91" s="1"/>
      <c r="Q91" s="1"/>
    </row>
    <row r="92" spans="2:23" x14ac:dyDescent="0.15">
      <c r="B92" t="s">
        <v>165</v>
      </c>
      <c r="M92" s="1"/>
      <c r="N92" s="1"/>
      <c r="O92" s="1"/>
      <c r="P92" s="1"/>
      <c r="Q92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1570.45</v>
      </c>
      <c r="O94" s="4">
        <f>SUM(O95:O99)</f>
        <v>1463.6899999999998</v>
      </c>
      <c r="P94" s="4">
        <f>SUM(P95:P99)</f>
        <v>1438.65</v>
      </c>
      <c r="Q94" s="4">
        <f>SUM(Q95:Q99)</f>
        <v>1517.62</v>
      </c>
      <c r="R94" s="4">
        <f>SUM(R95:R99)</f>
        <v>1521.6299999999997</v>
      </c>
      <c r="S94" s="4">
        <v>1717.5843995099999</v>
      </c>
      <c r="T94" s="45">
        <v>1809.9</v>
      </c>
      <c r="U94" s="45">
        <v>1980.43</v>
      </c>
      <c r="V94" s="4">
        <v>2096.0908730599999</v>
      </c>
      <c r="W94" s="4">
        <v>2092.2605575700004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801.71</v>
      </c>
      <c r="O95" s="1">
        <v>776.37</v>
      </c>
      <c r="P95" s="1">
        <v>751.84</v>
      </c>
      <c r="Q95" s="1">
        <v>808.21</v>
      </c>
      <c r="R95" s="1">
        <v>820.72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1005.69</v>
      </c>
      <c r="O96" s="1">
        <v>1116.1500000000001</v>
      </c>
      <c r="P96" s="1">
        <v>1091.8499999999999</v>
      </c>
      <c r="Q96" s="1">
        <v>1193.9100000000001</v>
      </c>
      <c r="R96" s="1">
        <v>1080.32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353.2</v>
      </c>
      <c r="O97" s="1">
        <v>383.16</v>
      </c>
      <c r="P97" s="1">
        <v>397.79</v>
      </c>
      <c r="Q97" s="1">
        <v>383.07</v>
      </c>
      <c r="R97" s="1">
        <v>400.93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-357.62</v>
      </c>
      <c r="O98" s="1">
        <v>-624.45000000000005</v>
      </c>
      <c r="P98" s="1">
        <v>-623.23</v>
      </c>
      <c r="Q98" s="1">
        <v>-669.44</v>
      </c>
      <c r="R98" s="1">
        <v>-647.82000000000005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-232.53</v>
      </c>
      <c r="O99" s="1">
        <v>-187.54</v>
      </c>
      <c r="P99" s="1">
        <v>-179.6</v>
      </c>
      <c r="Q99" s="1">
        <v>-198.13</v>
      </c>
      <c r="R99" s="1">
        <v>-132.52000000000001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520.75</v>
      </c>
      <c r="N101" s="4">
        <f>SUM(N102:N106)</f>
        <v>503.84000000000003</v>
      </c>
      <c r="O101" s="4">
        <f>SUM(O102:O106)</f>
        <v>518.57000000000005</v>
      </c>
      <c r="P101" s="4">
        <f>SUM(P102:P106)</f>
        <v>659.3</v>
      </c>
      <c r="Q101" s="4">
        <v>686.72</v>
      </c>
      <c r="R101" s="4">
        <v>778.52116087000002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-135.46</v>
      </c>
      <c r="N102" s="1">
        <v>16.23</v>
      </c>
      <c r="O102" s="1">
        <v>-60.79</v>
      </c>
      <c r="P102" s="1">
        <v>-26.7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129.4</v>
      </c>
      <c r="N103" s="1">
        <v>40.83</v>
      </c>
      <c r="O103" s="1">
        <v>-13.49</v>
      </c>
      <c r="P103" s="1">
        <v>70.959999999999994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-23.93</v>
      </c>
      <c r="N104" s="1">
        <v>-48.66</v>
      </c>
      <c r="O104" s="1">
        <v>34.729999999999997</v>
      </c>
      <c r="P104" s="12">
        <v>-18.48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551.79999999999995</v>
      </c>
      <c r="N105" s="1">
        <v>495.44</v>
      </c>
      <c r="O105" s="1">
        <v>558.12</v>
      </c>
      <c r="P105" s="1">
        <v>633.52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-1.06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M109" s="1"/>
      <c r="N109" s="22">
        <v>-4.1680000000000001</v>
      </c>
      <c r="O109" s="1">
        <v>44.643999999999998</v>
      </c>
      <c r="P109" s="1">
        <v>47.64760974</v>
      </c>
      <c r="Q109" s="1">
        <v>49.369</v>
      </c>
      <c r="R109" s="1">
        <v>68.98185522</v>
      </c>
      <c r="S109" s="1">
        <v>67.438000000000002</v>
      </c>
      <c r="T109" s="1">
        <v>69.58</v>
      </c>
      <c r="U109" s="1">
        <v>69.193578370000012</v>
      </c>
    </row>
    <row r="110" spans="2:21" x14ac:dyDescent="0.15">
      <c r="B110" t="s">
        <v>128</v>
      </c>
      <c r="M110" s="1"/>
      <c r="N110" s="22"/>
      <c r="O110" s="1"/>
      <c r="P110" s="1"/>
    </row>
    <row r="114" spans="4:17" x14ac:dyDescent="0.15"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9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W110"/>
  <sheetViews>
    <sheetView topLeftCell="A4" zoomScale="150" zoomScaleNormal="150" zoomScalePageLayoutView="150" workbookViewId="0">
      <pane xSplit="15820" ySplit="3200" topLeftCell="S32" activePane="bottomRight"/>
      <selection activeCell="R109" sqref="R109:S109"/>
      <selection pane="topRight" activeCell="T8" sqref="T8:V8"/>
      <selection pane="bottomLeft" activeCell="C71" sqref="C71:T71"/>
      <selection pane="bottomRight" activeCell="T41" sqref="T41"/>
    </sheetView>
  </sheetViews>
  <sheetFormatPr baseColWidth="10" defaultRowHeight="13" x14ac:dyDescent="0.15"/>
  <cols>
    <col min="1" max="1" width="2.5" customWidth="1"/>
    <col min="2" max="2" width="58.5" customWidth="1"/>
    <col min="3" max="3" width="10.5" customWidth="1"/>
    <col min="4" max="4" width="10.1640625" customWidth="1"/>
    <col min="5" max="5" width="10" customWidth="1"/>
    <col min="6" max="6" width="9.83203125" customWidth="1"/>
    <col min="7" max="7" width="10" customWidth="1"/>
    <col min="8" max="9" width="9.83203125" customWidth="1"/>
    <col min="10" max="11" width="10.1640625" customWidth="1"/>
  </cols>
  <sheetData>
    <row r="4" spans="2:22" x14ac:dyDescent="0.15">
      <c r="B4" s="7" t="s">
        <v>104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f>S8+1</f>
        <v>2018</v>
      </c>
      <c r="U8" s="2">
        <f t="shared" ref="U8:V8" si="1">T8+1</f>
        <v>2019</v>
      </c>
      <c r="V8" s="2">
        <f t="shared" si="1"/>
        <v>2020</v>
      </c>
    </row>
    <row r="9" spans="2:22" x14ac:dyDescent="0.15">
      <c r="B9" s="3" t="s">
        <v>108</v>
      </c>
      <c r="C9" s="4">
        <f>C10+C17</f>
        <v>6881.1014151515228</v>
      </c>
      <c r="D9" s="4">
        <f t="shared" ref="D9:L9" si="2">D10+D17</f>
        <v>7659.1267833378788</v>
      </c>
      <c r="E9" s="4">
        <f t="shared" si="2"/>
        <v>8446.2822324908011</v>
      </c>
      <c r="F9" s="4">
        <f t="shared" si="2"/>
        <v>9694.2569254642367</v>
      </c>
      <c r="G9" s="4">
        <f t="shared" si="2"/>
        <v>11223.889945663779</v>
      </c>
      <c r="H9" s="4">
        <f t="shared" si="2"/>
        <v>11563.476104141751</v>
      </c>
      <c r="I9" s="4">
        <f t="shared" si="2"/>
        <v>10597.650852515315</v>
      </c>
      <c r="J9" s="4">
        <f t="shared" si="2"/>
        <v>9363.2850870041693</v>
      </c>
      <c r="K9" s="4">
        <f t="shared" si="2"/>
        <v>12008.682267004169</v>
      </c>
      <c r="L9" s="4">
        <f t="shared" si="2"/>
        <v>11757.102605411117</v>
      </c>
      <c r="M9" s="4">
        <f t="shared" ref="M9:R9" si="3">M10+M17</f>
        <v>11437.665661417235</v>
      </c>
      <c r="N9" s="4">
        <f t="shared" si="3"/>
        <v>10915.909922981969</v>
      </c>
      <c r="O9" s="4">
        <f t="shared" si="3"/>
        <v>10898.524842278599</v>
      </c>
      <c r="P9" s="4">
        <f t="shared" si="3"/>
        <v>11434.388434775483</v>
      </c>
      <c r="Q9" s="4">
        <f t="shared" si="3"/>
        <v>12431.445092203958</v>
      </c>
      <c r="R9" s="4">
        <f t="shared" si="3"/>
        <v>12840.735134888153</v>
      </c>
      <c r="S9" s="4">
        <f>S10+S17</f>
        <v>13623.908653008148</v>
      </c>
      <c r="T9" s="4">
        <f>T10+T17</f>
        <v>14805.509438809917</v>
      </c>
      <c r="U9" s="4">
        <f>U10+U17</f>
        <v>15856.858887796669</v>
      </c>
    </row>
    <row r="10" spans="2:22" x14ac:dyDescent="0.15">
      <c r="B10" s="5" t="s">
        <v>96</v>
      </c>
      <c r="C10" s="6">
        <f>SUM(C11:C16)</f>
        <v>2887.6072034561384</v>
      </c>
      <c r="D10" s="6">
        <f t="shared" ref="D10:J10" si="4">SUM(D11:D16)</f>
        <v>3419.5287833378784</v>
      </c>
      <c r="E10" s="6">
        <f t="shared" si="4"/>
        <v>3865.1651624908018</v>
      </c>
      <c r="F10" s="6">
        <f t="shared" si="4"/>
        <v>4480.9384154642366</v>
      </c>
      <c r="G10" s="6">
        <f t="shared" si="4"/>
        <v>5150.8650656637792</v>
      </c>
      <c r="H10" s="6">
        <f t="shared" si="4"/>
        <v>4953.065984141751</v>
      </c>
      <c r="I10" s="6">
        <f t="shared" si="4"/>
        <v>3826.3893325153158</v>
      </c>
      <c r="J10" s="6">
        <f t="shared" si="4"/>
        <v>2879.3608270041705</v>
      </c>
      <c r="K10" s="6">
        <f>J10</f>
        <v>2879.3608270041705</v>
      </c>
      <c r="L10" s="6">
        <f t="shared" ref="L10:Q10" si="5">SUM(L11:L16)</f>
        <v>2744.5424954111177</v>
      </c>
      <c r="M10" s="6">
        <f t="shared" si="5"/>
        <v>2328.7122750272347</v>
      </c>
      <c r="N10" s="6">
        <f t="shared" si="5"/>
        <v>2213.5154456119662</v>
      </c>
      <c r="O10" s="6">
        <f t="shared" si="5"/>
        <v>2176.7303994185986</v>
      </c>
      <c r="P10" s="6">
        <f t="shared" si="5"/>
        <v>2412.7577650354842</v>
      </c>
      <c r="Q10" s="6">
        <f t="shared" si="5"/>
        <v>2432.9045312339581</v>
      </c>
      <c r="R10" s="6">
        <f>SUM(R11:R16)</f>
        <v>2697.2262712481524</v>
      </c>
      <c r="S10" s="6">
        <f>SUM(S11:S16)</f>
        <v>2969.215803568145</v>
      </c>
      <c r="T10" s="6">
        <f>SUM(T11:T16)</f>
        <v>3052.6544446799171</v>
      </c>
      <c r="U10" s="6">
        <f>SUM(U11:U16)</f>
        <v>3317.5622579566671</v>
      </c>
    </row>
    <row r="11" spans="2:22" x14ac:dyDescent="0.15">
      <c r="B11" t="s">
        <v>132</v>
      </c>
      <c r="C11" s="1">
        <v>194.79890267864462</v>
      </c>
      <c r="D11" s="1">
        <v>206.72761022993808</v>
      </c>
      <c r="E11" s="1">
        <v>220.74775787115607</v>
      </c>
      <c r="F11" s="1">
        <v>239.13846756986271</v>
      </c>
      <c r="G11" s="1">
        <v>310.36335955630528</v>
      </c>
      <c r="H11" s="1">
        <v>309.49446324266137</v>
      </c>
      <c r="I11" s="1">
        <v>343.19137179204438</v>
      </c>
      <c r="J11" s="1">
        <v>332.94286303277858</v>
      </c>
      <c r="K11" s="1">
        <v>332.94286303277858</v>
      </c>
      <c r="L11" s="1">
        <v>385.40961684276476</v>
      </c>
      <c r="M11" s="1">
        <v>354.56204289804509</v>
      </c>
      <c r="N11" s="1">
        <v>389.36140027968383</v>
      </c>
      <c r="O11" s="1">
        <v>388.207998781014</v>
      </c>
      <c r="P11" s="1">
        <v>406.50270735702975</v>
      </c>
      <c r="Q11" s="1">
        <v>421.20738020164043</v>
      </c>
      <c r="R11" s="1">
        <v>454.53371356036865</v>
      </c>
      <c r="S11" s="1">
        <v>442.17467012283646</v>
      </c>
      <c r="T11" s="1">
        <v>502.80161339816874</v>
      </c>
      <c r="U11" s="1">
        <v>537.57664428835847</v>
      </c>
      <c r="V11" s="1"/>
    </row>
    <row r="12" spans="2:22" x14ac:dyDescent="0.15">
      <c r="B12" t="s">
        <v>22</v>
      </c>
      <c r="C12" s="1">
        <v>300.14699999999999</v>
      </c>
      <c r="D12" s="1">
        <v>298.29399999999998</v>
      </c>
      <c r="E12" s="1">
        <v>301.85399999999998</v>
      </c>
      <c r="F12" s="1">
        <v>348.33200000000033</v>
      </c>
      <c r="G12" s="1">
        <v>412.13200000000001</v>
      </c>
      <c r="H12" s="1">
        <v>524.44799999999998</v>
      </c>
      <c r="I12" s="1">
        <v>642.04899999999998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/>
    </row>
    <row r="13" spans="2:22" x14ac:dyDescent="0.15">
      <c r="B13" t="s">
        <v>67</v>
      </c>
      <c r="C13" s="1">
        <v>318.95299999999997</v>
      </c>
      <c r="D13" s="1">
        <v>370.49599999999998</v>
      </c>
      <c r="E13" s="1">
        <v>429.00297783885111</v>
      </c>
      <c r="F13" s="1">
        <v>559.69449614912548</v>
      </c>
      <c r="G13" s="1">
        <v>645.565466744883</v>
      </c>
      <c r="H13" s="1">
        <v>782.45830202438469</v>
      </c>
      <c r="I13" s="1">
        <v>745.65615326700265</v>
      </c>
      <c r="J13" s="1">
        <v>826.3718106921865</v>
      </c>
      <c r="K13" s="1">
        <f>J13</f>
        <v>826.3718106921865</v>
      </c>
      <c r="L13" s="1">
        <v>625.78099947860846</v>
      </c>
      <c r="M13" s="1">
        <v>646.21735025216697</v>
      </c>
      <c r="N13" s="1">
        <v>731.16863411075406</v>
      </c>
      <c r="O13" s="1">
        <v>774.25027680988683</v>
      </c>
      <c r="P13" s="1">
        <v>785.72146130723604</v>
      </c>
      <c r="Q13" s="1">
        <v>654.77973105428748</v>
      </c>
      <c r="R13" s="1">
        <v>764.93517926207107</v>
      </c>
      <c r="S13" s="1">
        <v>748.88754985324351</v>
      </c>
      <c r="T13" s="1">
        <v>682.38420521965963</v>
      </c>
      <c r="U13" s="1">
        <v>830.00963786992861</v>
      </c>
      <c r="V13" s="1"/>
    </row>
    <row r="14" spans="2:22" x14ac:dyDescent="0.15">
      <c r="B14" t="s">
        <v>13</v>
      </c>
      <c r="C14" s="1">
        <v>1813.5410000000002</v>
      </c>
      <c r="D14" s="1">
        <v>2258.4580000000001</v>
      </c>
      <c r="E14" s="1">
        <v>2613.3940000000002</v>
      </c>
      <c r="F14" s="1">
        <v>3038.4169999999999</v>
      </c>
      <c r="G14" s="1">
        <v>3468.8519999999999</v>
      </c>
      <c r="H14" s="1">
        <v>2993.643</v>
      </c>
      <c r="I14" s="1">
        <v>1774.8489999999999</v>
      </c>
      <c r="J14" s="1">
        <v>1411.42</v>
      </c>
      <c r="K14" s="1">
        <v>1411.42</v>
      </c>
      <c r="L14" s="1">
        <v>1430.3679999999999</v>
      </c>
      <c r="M14" s="1">
        <v>1046.8130000000001</v>
      </c>
      <c r="N14" s="1">
        <v>828.38099999999997</v>
      </c>
      <c r="O14" s="1">
        <v>789.62699999999995</v>
      </c>
      <c r="P14" s="1">
        <v>1000.58163875</v>
      </c>
      <c r="Q14" s="1">
        <v>1138.744535</v>
      </c>
      <c r="R14" s="1">
        <v>1262.8882795000002</v>
      </c>
      <c r="S14" s="1">
        <v>1560.06015125</v>
      </c>
      <c r="T14" s="1">
        <v>1702.8930545000001</v>
      </c>
      <c r="U14" s="1">
        <v>1774.2326297500001</v>
      </c>
      <c r="V14" s="1"/>
    </row>
    <row r="15" spans="2:22" ht="16" x14ac:dyDescent="0.2">
      <c r="B15" t="s">
        <v>44</v>
      </c>
      <c r="C15" s="1">
        <v>260.16730077749349</v>
      </c>
      <c r="D15" s="1">
        <v>285.55317310794032</v>
      </c>
      <c r="E15" s="1">
        <v>300.16642678079472</v>
      </c>
      <c r="F15" s="1">
        <v>295.3564517452478</v>
      </c>
      <c r="G15" s="1">
        <v>313.95223936259083</v>
      </c>
      <c r="H15" s="1">
        <v>343.022218874705</v>
      </c>
      <c r="I15" s="1">
        <v>320.64380745626886</v>
      </c>
      <c r="J15" s="1">
        <v>308.62615327920491</v>
      </c>
      <c r="K15" s="1">
        <v>308.62615327920491</v>
      </c>
      <c r="L15" s="1">
        <v>302.98387908974485</v>
      </c>
      <c r="M15" s="1">
        <v>281.11988187702269</v>
      </c>
      <c r="N15" s="1">
        <v>264.60441122152844</v>
      </c>
      <c r="O15" s="24">
        <v>224.64512382769792</v>
      </c>
      <c r="P15" s="1">
        <v>219.95195762121841</v>
      </c>
      <c r="Q15" s="1">
        <v>218.17288497803005</v>
      </c>
      <c r="R15" s="1">
        <v>214.86909892571228</v>
      </c>
      <c r="S15" s="1">
        <v>218.09343234206514</v>
      </c>
      <c r="T15" s="1">
        <v>164.5755715620891</v>
      </c>
      <c r="U15" s="1">
        <v>175.74334604837995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3993.4942116953844</v>
      </c>
      <c r="D17" s="6">
        <f t="shared" ref="D17:U17" si="6">D18+D19+D20+D21</f>
        <v>4239.5980000000009</v>
      </c>
      <c r="E17" s="6">
        <f t="shared" si="6"/>
        <v>4581.1170700000002</v>
      </c>
      <c r="F17" s="6">
        <f t="shared" si="6"/>
        <v>5213.3185100000001</v>
      </c>
      <c r="G17" s="6">
        <f t="shared" si="6"/>
        <v>6073.0248799999999</v>
      </c>
      <c r="H17" s="6">
        <f t="shared" si="6"/>
        <v>6610.4101199999996</v>
      </c>
      <c r="I17" s="6">
        <f t="shared" si="6"/>
        <v>6771.26152</v>
      </c>
      <c r="J17" s="6">
        <f t="shared" si="6"/>
        <v>6483.9242599999998</v>
      </c>
      <c r="K17" s="6">
        <f t="shared" si="6"/>
        <v>9129.3214399999997</v>
      </c>
      <c r="L17" s="6">
        <f t="shared" si="6"/>
        <v>9012.5601100000003</v>
      </c>
      <c r="M17" s="6">
        <f t="shared" si="6"/>
        <v>9108.9533863900015</v>
      </c>
      <c r="N17" s="6">
        <f t="shared" si="6"/>
        <v>8702.3944773700023</v>
      </c>
      <c r="O17" s="6">
        <f t="shared" si="6"/>
        <v>8721.7944428600003</v>
      </c>
      <c r="P17" s="6">
        <f t="shared" si="6"/>
        <v>9021.6306697399996</v>
      </c>
      <c r="Q17" s="6">
        <f t="shared" si="6"/>
        <v>9998.5405609699992</v>
      </c>
      <c r="R17" s="6">
        <f t="shared" si="6"/>
        <v>10143.508863640001</v>
      </c>
      <c r="S17" s="6">
        <f t="shared" si="6"/>
        <v>10654.692849440002</v>
      </c>
      <c r="T17" s="6">
        <f t="shared" si="6"/>
        <v>11752.854994129999</v>
      </c>
      <c r="U17" s="6">
        <f t="shared" si="6"/>
        <v>12539.296629840002</v>
      </c>
      <c r="V17" s="1"/>
    </row>
    <row r="18" spans="2:22" ht="16" x14ac:dyDescent="0.2">
      <c r="B18" t="s">
        <v>119</v>
      </c>
      <c r="C18" s="1">
        <v>3564.1681872453842</v>
      </c>
      <c r="D18" s="1">
        <v>3787.3470000000002</v>
      </c>
      <c r="E18" s="1">
        <v>4076.9690000000001</v>
      </c>
      <c r="F18" s="1">
        <v>4644.37093</v>
      </c>
      <c r="G18" s="1">
        <v>5441.65978</v>
      </c>
      <c r="H18" s="1">
        <v>5957.1840199999997</v>
      </c>
      <c r="I18" s="1">
        <v>6323.6374000000005</v>
      </c>
      <c r="J18" s="1">
        <v>6176.1849099999999</v>
      </c>
      <c r="K18" s="1">
        <v>8821.5820899999999</v>
      </c>
      <c r="L18" s="1">
        <v>8728.0434800000003</v>
      </c>
      <c r="M18" s="1">
        <v>8853.5787927300007</v>
      </c>
      <c r="N18" s="1">
        <v>8458.4554001400011</v>
      </c>
      <c r="O18" s="24">
        <v>8576.2609850099998</v>
      </c>
      <c r="P18" s="24">
        <v>8915.3090827100004</v>
      </c>
      <c r="Q18" s="24">
        <v>9889.9560372699998</v>
      </c>
      <c r="R18" s="24">
        <v>9999.191908300003</v>
      </c>
      <c r="S18" s="24">
        <v>10502.699992920003</v>
      </c>
      <c r="T18" s="24">
        <v>11549.983545929999</v>
      </c>
      <c r="U18" s="24">
        <v>12300.326697060002</v>
      </c>
      <c r="V18" s="1"/>
    </row>
    <row r="19" spans="2:22" ht="14" x14ac:dyDescent="0.2">
      <c r="B19" t="s">
        <v>62</v>
      </c>
      <c r="C19" s="1">
        <v>330.65461700999998</v>
      </c>
      <c r="D19" s="1">
        <v>362.99900000000002</v>
      </c>
      <c r="E19" s="1">
        <v>409.05</v>
      </c>
      <c r="F19" s="1">
        <v>475.16889000000003</v>
      </c>
      <c r="G19" s="1">
        <v>536.45934999999997</v>
      </c>
      <c r="H19" s="1">
        <v>558.16043000000002</v>
      </c>
      <c r="I19" s="1">
        <v>355.45859999999999</v>
      </c>
      <c r="J19" s="1">
        <v>218.6575</v>
      </c>
      <c r="K19" s="1">
        <v>218.6575</v>
      </c>
      <c r="L19" s="1">
        <v>196.60786999999999</v>
      </c>
      <c r="M19" s="1">
        <v>170.56977788</v>
      </c>
      <c r="N19" s="1">
        <v>152.61006262000001</v>
      </c>
      <c r="O19" s="25">
        <v>113.07712711000001</v>
      </c>
      <c r="P19" s="35">
        <v>94.066587029999994</v>
      </c>
      <c r="Q19" s="35">
        <v>104.82219784</v>
      </c>
      <c r="R19" s="35">
        <v>120.69979641</v>
      </c>
      <c r="S19" s="35">
        <v>131.27775015999998</v>
      </c>
      <c r="T19" s="10">
        <v>179.88601151999998</v>
      </c>
      <c r="U19" s="1">
        <v>211.55384652000001</v>
      </c>
      <c r="V19" s="1"/>
    </row>
    <row r="20" spans="2:22" x14ac:dyDescent="0.15">
      <c r="B20" t="s">
        <v>18</v>
      </c>
      <c r="C20" s="1">
        <v>98.671407439999996</v>
      </c>
      <c r="D20" s="1">
        <v>89.251999999999995</v>
      </c>
      <c r="E20" s="1">
        <v>95.098070000000007</v>
      </c>
      <c r="F20" s="1">
        <v>93.778689999999997</v>
      </c>
      <c r="G20" s="1">
        <v>94.905749999999998</v>
      </c>
      <c r="H20" s="1">
        <v>95.065669999999997</v>
      </c>
      <c r="I20" s="1">
        <v>92.165520000000001</v>
      </c>
      <c r="J20" s="1">
        <v>89.081850000000003</v>
      </c>
      <c r="K20" s="1">
        <v>89.081850000000003</v>
      </c>
      <c r="L20" s="1">
        <v>87.908760000000001</v>
      </c>
      <c r="M20" s="1">
        <v>84.804815779999998</v>
      </c>
      <c r="N20" s="1">
        <v>82.435144610000009</v>
      </c>
      <c r="O20" s="1">
        <v>23.186270740000001</v>
      </c>
      <c r="P20" s="1"/>
      <c r="Q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8.8938700000000015</v>
      </c>
      <c r="O21" s="32">
        <v>9.2700599999999991</v>
      </c>
      <c r="P21" s="32">
        <v>12.255000000000001</v>
      </c>
      <c r="Q21" s="32">
        <v>3.7623258599999998</v>
      </c>
      <c r="R21" s="32">
        <v>23.617158930000002</v>
      </c>
      <c r="S21" s="32">
        <v>20.715106359999996</v>
      </c>
      <c r="T21" s="50">
        <v>22.985436679999999</v>
      </c>
      <c r="U21" s="50">
        <v>27.41608626</v>
      </c>
      <c r="V21" s="1"/>
    </row>
    <row r="22" spans="2:22" x14ac:dyDescent="0.15">
      <c r="M22" s="1"/>
      <c r="N22" s="1"/>
      <c r="O22" s="1"/>
      <c r="P22" s="1"/>
      <c r="Q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3142.9071447699962</v>
      </c>
      <c r="D23" s="4">
        <f t="shared" ref="D23:K23" si="7">D24+D25+D26</f>
        <v>3378.982</v>
      </c>
      <c r="E23" s="4">
        <f t="shared" si="7"/>
        <v>3648.9815000000003</v>
      </c>
      <c r="F23" s="4">
        <f t="shared" si="7"/>
        <v>4007.7518800000003</v>
      </c>
      <c r="G23" s="4">
        <f t="shared" si="7"/>
        <v>4373.5260600000001</v>
      </c>
      <c r="H23" s="4">
        <f t="shared" si="7"/>
        <v>4608.7550199999996</v>
      </c>
      <c r="I23" s="4">
        <f t="shared" si="7"/>
        <v>4110.4861000000001</v>
      </c>
      <c r="J23" s="4">
        <f t="shared" si="7"/>
        <v>3132.5264699999998</v>
      </c>
      <c r="K23" s="4">
        <f t="shared" si="7"/>
        <v>4424.2786491428569</v>
      </c>
      <c r="L23" s="4">
        <f>L24+L25+L26</f>
        <v>5686.9627399999999</v>
      </c>
      <c r="M23" s="4">
        <f>M24+M25+M26</f>
        <v>5630.5136704001989</v>
      </c>
      <c r="N23" s="4">
        <f>N24+N25+N26</f>
        <v>5794.3750684997822</v>
      </c>
      <c r="O23" s="18">
        <f t="shared" ref="O23:U23" si="8">O24+O25+O26+O27</f>
        <v>6054.278658318508</v>
      </c>
      <c r="P23" s="18">
        <f t="shared" si="8"/>
        <v>6758.3391966077443</v>
      </c>
      <c r="Q23" s="18">
        <f t="shared" si="8"/>
        <v>7324.8769022717252</v>
      </c>
      <c r="R23" s="18">
        <f t="shared" si="8"/>
        <v>7538.7259333901993</v>
      </c>
      <c r="S23" s="18">
        <f t="shared" si="8"/>
        <v>7587.0488278683379</v>
      </c>
      <c r="T23" s="18">
        <f t="shared" si="8"/>
        <v>8281.1970364413755</v>
      </c>
      <c r="U23" s="18">
        <f t="shared" si="8"/>
        <v>8681.1768968695214</v>
      </c>
      <c r="V23" s="1"/>
    </row>
    <row r="24" spans="2:22" ht="16" x14ac:dyDescent="0.2">
      <c r="B24" t="s">
        <v>20</v>
      </c>
      <c r="C24" s="1">
        <v>2227.7255442409669</v>
      </c>
      <c r="D24" s="1">
        <v>2459.7109999999998</v>
      </c>
      <c r="E24" s="1">
        <v>2746.6210000000001</v>
      </c>
      <c r="F24" s="1">
        <v>3083.9744599999999</v>
      </c>
      <c r="G24" s="1">
        <v>3418.8729800000001</v>
      </c>
      <c r="H24" s="1">
        <v>3589.4602300000001</v>
      </c>
      <c r="I24" s="1">
        <v>3072.5393100000001</v>
      </c>
      <c r="J24" s="1">
        <v>2094.8995599999998</v>
      </c>
      <c r="K24" s="1">
        <v>2992.7136571428568</v>
      </c>
      <c r="L24" s="1">
        <v>4214.4133000000002</v>
      </c>
      <c r="M24" s="1">
        <v>4190.2230393309592</v>
      </c>
      <c r="N24" s="1">
        <v>4353.7618195157211</v>
      </c>
      <c r="O24" s="24">
        <v>4515.8898957538277</v>
      </c>
      <c r="P24" s="24">
        <v>5144.5882628234503</v>
      </c>
      <c r="Q24" s="24">
        <v>5579.043461625256</v>
      </c>
      <c r="R24" s="24">
        <v>5853.1389534137388</v>
      </c>
      <c r="S24" s="24">
        <v>5920.3723519332034</v>
      </c>
      <c r="T24" s="24">
        <v>6601.147442229385</v>
      </c>
      <c r="U24" s="24">
        <v>6892.7931172323897</v>
      </c>
      <c r="V24" s="1"/>
    </row>
    <row r="25" spans="2:22" x14ac:dyDescent="0.15">
      <c r="B25" t="s">
        <v>24</v>
      </c>
      <c r="C25" s="1">
        <v>829.35160052902927</v>
      </c>
      <c r="D25" s="1">
        <v>827.27099999999996</v>
      </c>
      <c r="E25" s="1">
        <v>802.01788999999997</v>
      </c>
      <c r="F25" s="1">
        <v>819.12710000000004</v>
      </c>
      <c r="G25" s="1">
        <v>836.40754000000004</v>
      </c>
      <c r="H25" s="1">
        <v>890.39152000000001</v>
      </c>
      <c r="I25" s="1">
        <v>889.92263000000003</v>
      </c>
      <c r="J25" s="1">
        <v>875.41795999999999</v>
      </c>
      <c r="K25" s="1">
        <v>1269.3560419999997</v>
      </c>
      <c r="L25" s="1">
        <v>1301.26351</v>
      </c>
      <c r="M25" s="1">
        <v>1266.0164150576757</v>
      </c>
      <c r="N25" s="1">
        <v>1256.6240441141858</v>
      </c>
      <c r="O25" s="1">
        <v>1364.5591204016541</v>
      </c>
      <c r="P25" s="1">
        <v>1382.7479893475158</v>
      </c>
      <c r="Q25" s="1">
        <v>1390.8159302518204</v>
      </c>
      <c r="R25" s="1">
        <v>1399.7384403490289</v>
      </c>
      <c r="S25" s="1">
        <v>1405.6691824208176</v>
      </c>
      <c r="T25" s="1">
        <v>1412.8982898183278</v>
      </c>
      <c r="U25" s="1">
        <v>1524.0068444099445</v>
      </c>
      <c r="V25" s="1"/>
    </row>
    <row r="26" spans="2:22" ht="14" x14ac:dyDescent="0.2">
      <c r="B26" t="s">
        <v>100</v>
      </c>
      <c r="C26" s="1">
        <v>85.83</v>
      </c>
      <c r="D26" s="1">
        <v>92</v>
      </c>
      <c r="E26" s="1">
        <v>100.34260999999999</v>
      </c>
      <c r="F26" s="1">
        <v>104.65031999999999</v>
      </c>
      <c r="G26" s="1">
        <v>118.24554000000001</v>
      </c>
      <c r="H26" s="1">
        <v>128.90326999999999</v>
      </c>
      <c r="I26" s="1">
        <v>148.02415999999999</v>
      </c>
      <c r="J26" s="1">
        <v>162.20894999999999</v>
      </c>
      <c r="K26" s="1">
        <v>162.20894999999999</v>
      </c>
      <c r="L26" s="1">
        <v>171.28592999999998</v>
      </c>
      <c r="M26" s="1">
        <v>174.27421601156419</v>
      </c>
      <c r="N26" s="1">
        <v>183.98920486987578</v>
      </c>
      <c r="O26" s="25">
        <v>173.82964216302562</v>
      </c>
      <c r="P26" s="25">
        <v>164.30294443677852</v>
      </c>
      <c r="Q26" s="25">
        <v>162.94171428464838</v>
      </c>
      <c r="R26" s="25">
        <v>154.78553997743148</v>
      </c>
      <c r="S26" s="25">
        <v>149.14920030431713</v>
      </c>
      <c r="T26" s="25">
        <v>155.13812101366233</v>
      </c>
      <c r="U26" s="25">
        <v>159.19213820718772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66.7</v>
      </c>
      <c r="Q27" s="35">
        <v>192.07579611000003</v>
      </c>
      <c r="R27" s="35">
        <v>131.06299964999999</v>
      </c>
      <c r="S27" s="10">
        <v>111.85809320999999</v>
      </c>
      <c r="T27" s="10">
        <v>112.01318338</v>
      </c>
      <c r="U27" s="10">
        <v>105.18479702</v>
      </c>
      <c r="V27" s="1"/>
    </row>
    <row r="28" spans="2:22" x14ac:dyDescent="0.15">
      <c r="M28" s="1"/>
      <c r="N28" s="1"/>
      <c r="O28" s="1"/>
      <c r="P28" s="1"/>
      <c r="Q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9">SUM(C30:C38)</f>
        <v>-864.69039473700013</v>
      </c>
      <c r="D29" s="4">
        <f t="shared" si="9"/>
        <v>-923.29172250300007</v>
      </c>
      <c r="E29" s="4">
        <f t="shared" si="9"/>
        <v>-947.7445879820001</v>
      </c>
      <c r="F29" s="4">
        <f t="shared" si="9"/>
        <v>-1072.6466880380001</v>
      </c>
      <c r="G29" s="4">
        <f t="shared" si="9"/>
        <v>-1139.362426055</v>
      </c>
      <c r="H29" s="4">
        <f t="shared" si="9"/>
        <v>-1214.4597996110001</v>
      </c>
      <c r="I29" s="4">
        <f t="shared" si="9"/>
        <v>-992.5246580160001</v>
      </c>
      <c r="J29" s="4">
        <f t="shared" si="9"/>
        <v>-17.519572900579192</v>
      </c>
      <c r="K29" s="4">
        <f t="shared" si="9"/>
        <v>-2281.6235382410932</v>
      </c>
      <c r="L29" s="4">
        <f t="shared" si="9"/>
        <v>-2767.9155901570361</v>
      </c>
      <c r="M29" s="4">
        <f t="shared" si="9"/>
        <v>-3063.0144294811212</v>
      </c>
      <c r="N29" s="4">
        <f t="shared" si="9"/>
        <v>-3519.881564593124</v>
      </c>
      <c r="O29" s="4">
        <f t="shared" si="9"/>
        <v>-3996.6324185064341</v>
      </c>
      <c r="P29" s="4">
        <f t="shared" si="9"/>
        <v>-4430.7665186805707</v>
      </c>
      <c r="Q29" s="4">
        <f t="shared" si="9"/>
        <v>-5113.5887313303419</v>
      </c>
      <c r="R29" s="4">
        <f t="shared" si="9"/>
        <v>-5170.5534941088645</v>
      </c>
      <c r="S29" s="4">
        <f t="shared" si="9"/>
        <v>-4977.1503412639122</v>
      </c>
      <c r="T29" s="4">
        <f t="shared" si="9"/>
        <v>-5599.2956763376405</v>
      </c>
      <c r="U29" s="4">
        <f t="shared" si="9"/>
        <v>-5999.7647608203652</v>
      </c>
      <c r="V29" s="1"/>
    </row>
    <row r="30" spans="2:22" x14ac:dyDescent="0.15">
      <c r="B30" t="s">
        <v>102</v>
      </c>
      <c r="C30" s="1">
        <v>-864.69039473700013</v>
      </c>
      <c r="D30" s="1">
        <v>-923.29172250300007</v>
      </c>
      <c r="E30" s="1">
        <v>-947.7445879820001</v>
      </c>
      <c r="F30" s="1">
        <v>-1072.6466880380001</v>
      </c>
      <c r="G30" s="1">
        <v>-1207.315676055</v>
      </c>
      <c r="H30" s="1">
        <v>-1296.5721996110001</v>
      </c>
      <c r="I30" s="1">
        <v>-1074.5002580160001</v>
      </c>
      <c r="J30" s="1">
        <v>-760.23663290057925</v>
      </c>
      <c r="K30" s="1">
        <v>136.4097165641906</v>
      </c>
      <c r="L30" s="1">
        <v>-435.56880503223664</v>
      </c>
      <c r="M30" s="1">
        <v>-676.03534966080315</v>
      </c>
      <c r="N30" s="1">
        <v>-777.52020168274601</v>
      </c>
      <c r="O30" s="1">
        <v>-1582.1147103655753</v>
      </c>
      <c r="P30" s="1">
        <v>-1757.9800501038326</v>
      </c>
      <c r="Q30" s="1">
        <v>-1817.4278255810582</v>
      </c>
      <c r="R30" s="1">
        <v>-1726.3770660139271</v>
      </c>
      <c r="S30" s="1">
        <v>-1686.3959903012296</v>
      </c>
      <c r="T30" s="1">
        <v>-1880.8916350522068</v>
      </c>
      <c r="U30" s="1">
        <v>-1944.6506735077303</v>
      </c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28.29766</v>
      </c>
      <c r="M31" s="1"/>
      <c r="N31" s="1"/>
      <c r="O31" s="1"/>
      <c r="P31" s="1"/>
      <c r="Q31" s="1"/>
    </row>
    <row r="32" spans="2:22" x14ac:dyDescent="0.15">
      <c r="B32" t="s">
        <v>80</v>
      </c>
      <c r="C32" s="1"/>
      <c r="D32" s="1"/>
      <c r="E32" s="1"/>
      <c r="F32" s="1"/>
      <c r="G32" s="1">
        <v>67.953249999999997</v>
      </c>
      <c r="H32" s="1">
        <v>82.112399999999994</v>
      </c>
      <c r="I32" s="1">
        <v>81.9756</v>
      </c>
      <c r="J32" s="1">
        <v>82.020600000000002</v>
      </c>
      <c r="M32" s="1"/>
      <c r="N32" s="1"/>
      <c r="O32" s="1"/>
      <c r="P32" s="1"/>
      <c r="Q32" s="1"/>
    </row>
    <row r="33" spans="1:22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632.39880000000005</v>
      </c>
      <c r="M33" s="1"/>
      <c r="N33" s="1"/>
      <c r="O33" s="1"/>
      <c r="P33" s="1"/>
      <c r="Q33" s="1"/>
    </row>
    <row r="34" spans="1:22" x14ac:dyDescent="0.15">
      <c r="B34" t="s">
        <v>123</v>
      </c>
      <c r="K34" s="1">
        <v>-3180.3619941893448</v>
      </c>
      <c r="L34" s="1">
        <v>-2699.7607051247996</v>
      </c>
      <c r="M34" s="1">
        <v>-2793.5867748999353</v>
      </c>
      <c r="N34" s="1">
        <v>-2838.759400453413</v>
      </c>
      <c r="O34" s="1">
        <v>-2654.06469115447</v>
      </c>
      <c r="P34" s="1">
        <v>-2909.0139445017739</v>
      </c>
      <c r="Q34" s="1">
        <v>-3429.0221077688238</v>
      </c>
      <c r="R34" s="1">
        <v>-3518.4528137678208</v>
      </c>
      <c r="S34" s="1">
        <v>-3609.4461531097913</v>
      </c>
      <c r="T34" s="1">
        <v>-4039.3124625510336</v>
      </c>
      <c r="U34" s="1">
        <v>-4343.7670852631836</v>
      </c>
    </row>
    <row r="35" spans="1:22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12">
        <v>0</v>
      </c>
      <c r="R35" s="1">
        <v>0</v>
      </c>
      <c r="S35" s="1">
        <v>0</v>
      </c>
      <c r="T35" s="1">
        <v>0</v>
      </c>
      <c r="U35" s="1">
        <v>0</v>
      </c>
    </row>
    <row r="36" spans="1:22" x14ac:dyDescent="0.15">
      <c r="B36" t="s">
        <v>52</v>
      </c>
      <c r="K36" s="1">
        <v>762.32873938406078</v>
      </c>
      <c r="L36" s="1">
        <v>367.41391999999996</v>
      </c>
      <c r="M36" s="1">
        <v>406.6076950796172</v>
      </c>
      <c r="N36" s="1">
        <v>96.39803754303523</v>
      </c>
      <c r="O36" s="1">
        <v>239.546983013611</v>
      </c>
      <c r="P36" s="1">
        <v>236.22747592503617</v>
      </c>
      <c r="Q36" s="1">
        <v>132.86120201954066</v>
      </c>
      <c r="R36" s="1">
        <v>74.27638567288318</v>
      </c>
      <c r="S36" s="1">
        <v>318.69180214710821</v>
      </c>
      <c r="T36" s="1">
        <v>320.90842126560017</v>
      </c>
      <c r="U36" s="1">
        <v>288.65299795054852</v>
      </c>
    </row>
    <row r="37" spans="1:22" x14ac:dyDescent="0.15">
      <c r="B37" t="s">
        <v>53</v>
      </c>
      <c r="K37" s="1"/>
      <c r="M37" s="1"/>
      <c r="N37" s="1"/>
      <c r="O37" s="1"/>
      <c r="P37" s="1"/>
      <c r="Q37" s="1"/>
    </row>
    <row r="38" spans="1:22" x14ac:dyDescent="0.15">
      <c r="B38" t="s">
        <v>54</v>
      </c>
      <c r="K38" s="1"/>
      <c r="M38" s="1"/>
      <c r="N38" s="1"/>
      <c r="O38" s="1"/>
      <c r="P38" s="1"/>
      <c r="Q38" s="1"/>
    </row>
    <row r="39" spans="1:22" x14ac:dyDescent="0.15">
      <c r="M39" s="1"/>
      <c r="N39" s="1"/>
      <c r="O39" s="1"/>
      <c r="P39" s="1"/>
      <c r="Q39" s="1"/>
    </row>
    <row r="40" spans="1:22" x14ac:dyDescent="0.15">
      <c r="A40" s="7"/>
      <c r="B40" s="7" t="s">
        <v>109</v>
      </c>
      <c r="C40" s="8">
        <f t="shared" ref="C40:U40" si="10">C9+C23+C29</f>
        <v>9159.3181651845189</v>
      </c>
      <c r="D40" s="8">
        <f t="shared" si="10"/>
        <v>10114.817060834879</v>
      </c>
      <c r="E40" s="8">
        <f t="shared" si="10"/>
        <v>11147.5191445088</v>
      </c>
      <c r="F40" s="8">
        <f t="shared" si="10"/>
        <v>12629.362117426237</v>
      </c>
      <c r="G40" s="8">
        <f t="shared" si="10"/>
        <v>14458.053579608779</v>
      </c>
      <c r="H40" s="8">
        <f t="shared" si="10"/>
        <v>14957.771324530751</v>
      </c>
      <c r="I40" s="8">
        <f t="shared" si="10"/>
        <v>13715.612294499315</v>
      </c>
      <c r="J40" s="8">
        <f t="shared" si="10"/>
        <v>12478.291984103591</v>
      </c>
      <c r="K40" s="8">
        <f t="shared" si="10"/>
        <v>14151.337377905933</v>
      </c>
      <c r="L40" s="8">
        <f t="shared" si="10"/>
        <v>14676.14975525408</v>
      </c>
      <c r="M40" s="8">
        <f t="shared" si="10"/>
        <v>14005.164902336313</v>
      </c>
      <c r="N40" s="8">
        <f t="shared" si="10"/>
        <v>13190.403426888628</v>
      </c>
      <c r="O40" s="8">
        <f t="shared" si="10"/>
        <v>12956.171082090674</v>
      </c>
      <c r="P40" s="8">
        <f t="shared" si="10"/>
        <v>13761.961112702655</v>
      </c>
      <c r="Q40" s="8">
        <f t="shared" si="10"/>
        <v>14642.733263145339</v>
      </c>
      <c r="R40" s="8">
        <f t="shared" si="10"/>
        <v>15208.907574169489</v>
      </c>
      <c r="S40" s="8">
        <f t="shared" si="10"/>
        <v>16233.807139612572</v>
      </c>
      <c r="T40" s="8">
        <f t="shared" si="10"/>
        <v>17487.410798913654</v>
      </c>
      <c r="U40" s="8">
        <f t="shared" si="10"/>
        <v>18538.271023845824</v>
      </c>
    </row>
    <row r="41" spans="1:22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0</v>
      </c>
      <c r="M41" s="1">
        <v>76.178719999999998</v>
      </c>
      <c r="N41" s="1">
        <v>65.310184249999992</v>
      </c>
      <c r="O41" s="1">
        <v>42.089766521257985</v>
      </c>
      <c r="P41" s="1">
        <v>14.08077164866112</v>
      </c>
      <c r="Q41" s="1">
        <v>47.501043329101762</v>
      </c>
      <c r="R41" s="1">
        <v>55.161553958639303</v>
      </c>
      <c r="S41" s="1">
        <v>55.280162221385389</v>
      </c>
      <c r="T41" s="1">
        <v>49.597070862912595</v>
      </c>
      <c r="U41" s="1">
        <v>19.554815969184503</v>
      </c>
    </row>
    <row r="42" spans="1:22" x14ac:dyDescent="0.15">
      <c r="A42" s="7"/>
      <c r="B42" s="41" t="s">
        <v>147</v>
      </c>
      <c r="C42" s="8">
        <f>C40+C41</f>
        <v>9159.3181651845189</v>
      </c>
      <c r="D42" s="8">
        <f t="shared" ref="D42:S42" si="11">D40+D41</f>
        <v>10114.817060834879</v>
      </c>
      <c r="E42" s="8">
        <f t="shared" si="11"/>
        <v>11147.5191445088</v>
      </c>
      <c r="F42" s="8">
        <f t="shared" si="11"/>
        <v>12629.362117426237</v>
      </c>
      <c r="G42" s="8">
        <f t="shared" si="11"/>
        <v>14458.053579608779</v>
      </c>
      <c r="H42" s="8">
        <f t="shared" si="11"/>
        <v>14957.771324530751</v>
      </c>
      <c r="I42" s="8">
        <f t="shared" si="11"/>
        <v>13715.612294499315</v>
      </c>
      <c r="J42" s="8">
        <f t="shared" si="11"/>
        <v>12478.291984103591</v>
      </c>
      <c r="K42" s="8">
        <f t="shared" si="11"/>
        <v>14151.337377905933</v>
      </c>
      <c r="L42" s="8">
        <f t="shared" si="11"/>
        <v>14676.14975525408</v>
      </c>
      <c r="M42" s="8">
        <f t="shared" si="11"/>
        <v>14081.343622336313</v>
      </c>
      <c r="N42" s="8">
        <f t="shared" si="11"/>
        <v>13255.713611138628</v>
      </c>
      <c r="O42" s="8">
        <f t="shared" si="11"/>
        <v>12998.260848611932</v>
      </c>
      <c r="P42" s="8">
        <f t="shared" si="11"/>
        <v>13776.041884351316</v>
      </c>
      <c r="Q42" s="8">
        <f t="shared" si="11"/>
        <v>14690.23430647444</v>
      </c>
      <c r="R42" s="8">
        <f t="shared" si="11"/>
        <v>15264.069128128129</v>
      </c>
      <c r="S42" s="8">
        <f t="shared" si="11"/>
        <v>16289.087301833957</v>
      </c>
      <c r="T42" s="8">
        <f t="shared" ref="T42:U42" si="12">T40+T41</f>
        <v>17537.007869776568</v>
      </c>
      <c r="U42" s="8">
        <f t="shared" si="12"/>
        <v>18557.82583981501</v>
      </c>
    </row>
    <row r="43" spans="1:22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2" x14ac:dyDescent="0.15">
      <c r="B44" s="41" t="s">
        <v>148</v>
      </c>
      <c r="C44" s="8">
        <f>C40</f>
        <v>9159.3181651845189</v>
      </c>
      <c r="D44" s="8">
        <f t="shared" ref="D44:S44" si="13">D40</f>
        <v>10114.817060834879</v>
      </c>
      <c r="E44" s="8">
        <f t="shared" si="13"/>
        <v>11147.5191445088</v>
      </c>
      <c r="F44" s="8">
        <f t="shared" si="13"/>
        <v>12629.362117426237</v>
      </c>
      <c r="G44" s="8">
        <f t="shared" si="13"/>
        <v>14458.053579608779</v>
      </c>
      <c r="H44" s="8">
        <f t="shared" si="13"/>
        <v>14957.771324530751</v>
      </c>
      <c r="I44" s="8">
        <f t="shared" si="13"/>
        <v>13715.612294499315</v>
      </c>
      <c r="J44" s="8">
        <f t="shared" si="13"/>
        <v>12478.291984103591</v>
      </c>
      <c r="K44" s="8">
        <f t="shared" si="13"/>
        <v>14151.337377905933</v>
      </c>
      <c r="L44" s="8">
        <f t="shared" si="13"/>
        <v>14676.14975525408</v>
      </c>
      <c r="M44" s="8">
        <f t="shared" si="13"/>
        <v>14005.164902336313</v>
      </c>
      <c r="N44" s="8">
        <f t="shared" si="13"/>
        <v>13190.403426888628</v>
      </c>
      <c r="O44" s="8">
        <f t="shared" si="13"/>
        <v>12956.171082090674</v>
      </c>
      <c r="P44" s="8">
        <f t="shared" si="13"/>
        <v>13761.961112702655</v>
      </c>
      <c r="Q44" s="8">
        <f t="shared" si="13"/>
        <v>14642.733263145339</v>
      </c>
      <c r="R44" s="8">
        <f t="shared" si="13"/>
        <v>15208.907574169489</v>
      </c>
      <c r="S44" s="8">
        <f t="shared" si="13"/>
        <v>16233.807139612572</v>
      </c>
      <c r="T44" s="8">
        <f t="shared" ref="T44:U44" si="14">T40</f>
        <v>17487.410798913654</v>
      </c>
      <c r="U44" s="8">
        <f t="shared" si="14"/>
        <v>18538.271023845824</v>
      </c>
    </row>
    <row r="45" spans="1:22" x14ac:dyDescent="0.15">
      <c r="B45" t="s">
        <v>97</v>
      </c>
      <c r="C45" s="1">
        <v>532.02765785229201</v>
      </c>
      <c r="D45" s="1">
        <v>535.83515803977593</v>
      </c>
      <c r="E45" s="1">
        <v>449.96233402201574</v>
      </c>
      <c r="F45" s="1">
        <v>666.46928140318539</v>
      </c>
      <c r="G45" s="1">
        <v>931.13295544689606</v>
      </c>
      <c r="H45" s="1">
        <v>732.4120797245381</v>
      </c>
      <c r="I45" s="1">
        <v>13.722371789667479</v>
      </c>
      <c r="J45" s="1">
        <v>-1803.6759612110848</v>
      </c>
      <c r="K45" s="1">
        <v>-1264.4097071787548</v>
      </c>
      <c r="L45" s="1">
        <v>1172.6932405766336</v>
      </c>
      <c r="M45" s="1">
        <v>287.71081995123859</v>
      </c>
      <c r="N45" s="1">
        <v>150.90067473428095</v>
      </c>
      <c r="O45" s="1">
        <v>217.3230340662835</v>
      </c>
      <c r="P45" s="1">
        <v>792.17043025230168</v>
      </c>
      <c r="Q45" s="1">
        <v>674.46438502909461</v>
      </c>
      <c r="R45" s="1">
        <v>1010.3956513392375</v>
      </c>
      <c r="S45" s="1">
        <v>674.04119567929013</v>
      </c>
      <c r="T45" s="1">
        <v>1245.9949916343271</v>
      </c>
      <c r="U45" s="1">
        <v>915.82951291149777</v>
      </c>
      <c r="V45" s="1"/>
    </row>
    <row r="46" spans="1:22" x14ac:dyDescent="0.15">
      <c r="B46" t="s">
        <v>98</v>
      </c>
      <c r="C46" s="1">
        <v>153.4197081135614</v>
      </c>
      <c r="D46" s="1">
        <v>258.9754015215338</v>
      </c>
      <c r="E46" s="1">
        <v>532.02765785229201</v>
      </c>
      <c r="F46" s="1">
        <v>535.83515803977593</v>
      </c>
      <c r="G46" s="1">
        <v>449.96233402201574</v>
      </c>
      <c r="H46" s="1">
        <v>666.46928140318539</v>
      </c>
      <c r="I46" s="1">
        <v>931.13295544689606</v>
      </c>
      <c r="J46" s="1">
        <v>732.4120797245381</v>
      </c>
      <c r="K46" s="1">
        <v>746.55047301320451</v>
      </c>
      <c r="L46" s="1">
        <v>14.074266070559908</v>
      </c>
      <c r="M46" s="1">
        <v>0</v>
      </c>
      <c r="N46" s="1">
        <v>1049.5247283271256</v>
      </c>
      <c r="O46" s="1">
        <v>164.15420289587843</v>
      </c>
      <c r="P46" s="1">
        <v>27.552567240280649</v>
      </c>
      <c r="Q46" s="1">
        <v>167.09334539293792</v>
      </c>
      <c r="R46" s="1">
        <v>742.05074432606375</v>
      </c>
      <c r="S46" s="1">
        <v>624.20825746860578</v>
      </c>
      <c r="T46" s="1">
        <v>959.8045339962365</v>
      </c>
      <c r="U46" s="1">
        <v>623.08325973182036</v>
      </c>
      <c r="V46" s="1"/>
    </row>
    <row r="47" spans="1:22" x14ac:dyDescent="0.15">
      <c r="B47" s="3" t="s">
        <v>15</v>
      </c>
      <c r="C47" s="4">
        <f>C40-C45+C46</f>
        <v>8780.710215445788</v>
      </c>
      <c r="D47" s="4">
        <f>D40-D45+D46</f>
        <v>9837.9573043166365</v>
      </c>
      <c r="E47" s="4">
        <f>E40-E45+E46</f>
        <v>11229.584468339077</v>
      </c>
      <c r="F47" s="4">
        <f t="shared" ref="F47:K47" si="15">F40-F45+F46</f>
        <v>12498.727994062827</v>
      </c>
      <c r="G47" s="4">
        <f t="shared" si="15"/>
        <v>13976.882958183898</v>
      </c>
      <c r="H47" s="4">
        <f t="shared" si="15"/>
        <v>14891.8285262094</v>
      </c>
      <c r="I47" s="4">
        <f t="shared" si="15"/>
        <v>14633.022878156544</v>
      </c>
      <c r="J47" s="4">
        <f t="shared" si="15"/>
        <v>15014.380025039214</v>
      </c>
      <c r="K47" s="4">
        <f t="shared" si="15"/>
        <v>16162.297558097893</v>
      </c>
      <c r="L47" s="4">
        <f t="shared" ref="L47:Q47" si="16">L40-L45+L46</f>
        <v>13517.530780748008</v>
      </c>
      <c r="M47" s="4">
        <f t="shared" si="16"/>
        <v>13717.454082385075</v>
      </c>
      <c r="N47" s="4">
        <f t="shared" si="16"/>
        <v>14089.027480481473</v>
      </c>
      <c r="O47" s="4">
        <f t="shared" si="16"/>
        <v>12903.00225092027</v>
      </c>
      <c r="P47" s="4">
        <f t="shared" si="16"/>
        <v>12997.343249690633</v>
      </c>
      <c r="Q47" s="4">
        <f t="shared" si="16"/>
        <v>14135.362223509183</v>
      </c>
      <c r="R47" s="4">
        <f>R40-R45+R46</f>
        <v>14940.562667156315</v>
      </c>
      <c r="S47" s="4">
        <f>S40-S45+S46</f>
        <v>16183.974201401888</v>
      </c>
      <c r="T47" s="4">
        <f>T40-T45+T46</f>
        <v>17201.220341275563</v>
      </c>
      <c r="U47" s="4">
        <f>U40-U45+U46</f>
        <v>18245.524770666147</v>
      </c>
    </row>
    <row r="48" spans="1:22" x14ac:dyDescent="0.15">
      <c r="M48" s="1"/>
      <c r="N48" s="1"/>
      <c r="O48" s="1"/>
      <c r="P48" s="1"/>
      <c r="Q48" s="1"/>
      <c r="R48" s="1"/>
    </row>
    <row r="49" spans="1:21" x14ac:dyDescent="0.15">
      <c r="A49" s="3"/>
      <c r="B49" s="3" t="s">
        <v>118</v>
      </c>
      <c r="C49" s="4">
        <f>C50+C51+C52</f>
        <v>564.88896473700015</v>
      </c>
      <c r="D49" s="4">
        <f t="shared" ref="D49:K49" si="17">D50+D51+D52</f>
        <v>733.38371250300008</v>
      </c>
      <c r="E49" s="4">
        <f t="shared" si="17"/>
        <v>804.29539798200017</v>
      </c>
      <c r="F49" s="4">
        <f t="shared" si="17"/>
        <v>910.67020803800006</v>
      </c>
      <c r="G49" s="4">
        <f t="shared" si="17"/>
        <v>1025.0033260550001</v>
      </c>
      <c r="H49" s="4">
        <f t="shared" si="17"/>
        <v>1100.781539611</v>
      </c>
      <c r="I49" s="4">
        <f t="shared" si="17"/>
        <v>912.24387801600005</v>
      </c>
      <c r="J49" s="4">
        <f t="shared" si="17"/>
        <v>645.43421290057927</v>
      </c>
      <c r="K49" s="4">
        <f t="shared" si="17"/>
        <v>613.51421000000005</v>
      </c>
      <c r="L49" s="18">
        <f t="shared" ref="L49:Q49" si="18">L50+L51+L52</f>
        <v>974.00481999999988</v>
      </c>
      <c r="M49" s="18">
        <f t="shared" si="18"/>
        <v>916.24261137200006</v>
      </c>
      <c r="N49" s="18">
        <f t="shared" si="18"/>
        <v>878.67624573900002</v>
      </c>
      <c r="O49" s="18">
        <f t="shared" si="18"/>
        <v>997.7584855450001</v>
      </c>
      <c r="P49" s="18">
        <f t="shared" si="18"/>
        <v>1077.216170917</v>
      </c>
      <c r="Q49" s="18">
        <f t="shared" si="18"/>
        <v>1113.6718349051632</v>
      </c>
      <c r="R49" s="18">
        <f>R50+R51+R52</f>
        <v>1057.8783310040019</v>
      </c>
      <c r="S49" s="18">
        <f>S50+S51+S52</f>
        <v>1024.695327745713</v>
      </c>
      <c r="T49" s="18">
        <f>T50+T51+T52</f>
        <v>1142.5630301710548</v>
      </c>
      <c r="U49" s="18">
        <f>U50+U51+U52</f>
        <v>1181.2939803463451</v>
      </c>
    </row>
    <row r="50" spans="1:21" x14ac:dyDescent="0.15">
      <c r="B50" t="s">
        <v>43</v>
      </c>
      <c r="C50" s="1">
        <v>540.69139473700011</v>
      </c>
      <c r="D50" s="1">
        <v>671.10372250300009</v>
      </c>
      <c r="E50" s="1">
        <v>804.29539798200017</v>
      </c>
      <c r="F50" s="1">
        <v>910.67020803800006</v>
      </c>
      <c r="G50" s="1">
        <v>1025.0033260550001</v>
      </c>
      <c r="H50" s="1">
        <v>1100.781539611</v>
      </c>
      <c r="I50" s="1">
        <v>912.24387801600005</v>
      </c>
      <c r="J50" s="1">
        <v>645.43421290057927</v>
      </c>
      <c r="K50" s="1">
        <v>613.51421000000005</v>
      </c>
      <c r="L50" s="1">
        <v>974.00481999999988</v>
      </c>
      <c r="M50" s="1">
        <v>916.24261137200006</v>
      </c>
      <c r="N50" s="1">
        <v>878.67624573900002</v>
      </c>
      <c r="O50" s="1">
        <v>997.7584855450001</v>
      </c>
      <c r="P50" s="1">
        <v>1076.8676009169999</v>
      </c>
      <c r="Q50" s="1">
        <v>1113.6718349051632</v>
      </c>
      <c r="R50" s="1">
        <v>1057.8783310040019</v>
      </c>
      <c r="S50" s="1">
        <v>1024.695327745713</v>
      </c>
      <c r="T50" s="1">
        <v>1142.5630301710548</v>
      </c>
      <c r="U50" s="1">
        <v>1181.2939803463451</v>
      </c>
    </row>
    <row r="51" spans="1:21" x14ac:dyDescent="0.15">
      <c r="B51" t="s">
        <v>57</v>
      </c>
      <c r="K51" s="1"/>
      <c r="M51" s="1"/>
      <c r="N51" s="1"/>
      <c r="O51" s="1"/>
      <c r="P51" s="1"/>
      <c r="Q51" s="1"/>
    </row>
    <row r="52" spans="1:21" x14ac:dyDescent="0.15">
      <c r="B52" t="s">
        <v>120</v>
      </c>
      <c r="C52" s="11">
        <v>24.197569999999999</v>
      </c>
      <c r="D52" s="11">
        <v>62.279989999999998</v>
      </c>
      <c r="E52" s="11"/>
      <c r="F52" s="11"/>
      <c r="G52" s="11"/>
      <c r="H52" s="11"/>
      <c r="I52" s="11"/>
      <c r="J52" s="11"/>
      <c r="M52" s="1">
        <v>0</v>
      </c>
      <c r="N52" s="1">
        <v>0</v>
      </c>
      <c r="O52" s="1"/>
      <c r="P52">
        <v>0.34856999999999999</v>
      </c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1" x14ac:dyDescent="0.15">
      <c r="M54" s="1"/>
      <c r="N54" s="1"/>
      <c r="O54" s="1"/>
      <c r="P54" s="1"/>
      <c r="Q54" s="1"/>
    </row>
    <row r="55" spans="1:21" x14ac:dyDescent="0.15">
      <c r="B55" s="3" t="s">
        <v>48</v>
      </c>
      <c r="M55" s="1"/>
      <c r="N55" s="1"/>
      <c r="O55" s="1"/>
      <c r="P55" s="1"/>
      <c r="Q55" s="1"/>
    </row>
    <row r="56" spans="1:21" x14ac:dyDescent="0.15">
      <c r="B56" t="s">
        <v>49</v>
      </c>
      <c r="C56" s="1">
        <v>3556.3069999999998</v>
      </c>
      <c r="D56" s="1">
        <v>3778.33</v>
      </c>
      <c r="E56" s="1">
        <v>4063.9324299999998</v>
      </c>
      <c r="F56" s="1">
        <v>4626.0163499999999</v>
      </c>
      <c r="G56" s="1">
        <v>5419.0074199999999</v>
      </c>
      <c r="H56" s="1">
        <v>5777.5304699999997</v>
      </c>
      <c r="I56" s="1">
        <v>6126.3982800000003</v>
      </c>
      <c r="J56" s="1">
        <v>5972.2707600000003</v>
      </c>
      <c r="K56" s="1">
        <v>8617.6679399999994</v>
      </c>
      <c r="L56" s="1">
        <v>8510.1853800000008</v>
      </c>
      <c r="M56" s="1">
        <v>8596.7298303999996</v>
      </c>
      <c r="N56" s="1">
        <v>8205.9034971199999</v>
      </c>
      <c r="O56" s="1">
        <v>8328.2745051799993</v>
      </c>
      <c r="P56" s="1">
        <v>8454.2371090499983</v>
      </c>
      <c r="Q56" s="1">
        <v>9027.7189873700008</v>
      </c>
      <c r="R56" s="1">
        <v>9515.1075503299999</v>
      </c>
      <c r="S56" s="1">
        <v>9994.7217191400014</v>
      </c>
      <c r="T56" s="1">
        <v>10941.12306272</v>
      </c>
      <c r="U56" s="1">
        <v>11663.935126200004</v>
      </c>
    </row>
    <row r="57" spans="1:21" x14ac:dyDescent="0.15">
      <c r="B57" t="s">
        <v>50</v>
      </c>
      <c r="C57" s="1">
        <v>318.95299999999997</v>
      </c>
      <c r="D57" s="1">
        <v>370.49599999999998</v>
      </c>
      <c r="E57" s="1">
        <v>426.02499999999998</v>
      </c>
      <c r="F57" s="1">
        <v>521.98800000000006</v>
      </c>
      <c r="G57" s="1">
        <v>542.20600000000002</v>
      </c>
      <c r="H57" s="1">
        <v>527.89400000000001</v>
      </c>
      <c r="I57" s="1">
        <v>409.12599999999998</v>
      </c>
      <c r="J57" s="1">
        <v>453.41300000000001</v>
      </c>
      <c r="K57" s="1">
        <v>453.41300000000001</v>
      </c>
      <c r="L57" s="1">
        <v>343.35300000000001</v>
      </c>
      <c r="M57" s="1">
        <v>354.56599999999997</v>
      </c>
      <c r="N57" s="1">
        <v>401.17700000000002</v>
      </c>
      <c r="O57" s="1">
        <v>424.815</v>
      </c>
      <c r="P57" s="1">
        <v>431.10899999999998</v>
      </c>
      <c r="Q57" s="1">
        <v>359.26400000000001</v>
      </c>
      <c r="R57" s="1">
        <v>419.70400000000001</v>
      </c>
      <c r="S57" s="1">
        <v>410.899</v>
      </c>
      <c r="T57" s="1">
        <v>374.41</v>
      </c>
      <c r="U57" s="1">
        <v>455.40899999999999</v>
      </c>
    </row>
    <row r="58" spans="1:21" x14ac:dyDescent="0.15">
      <c r="B58" t="s">
        <v>51</v>
      </c>
      <c r="C58" s="1">
        <v>1813.5410000000002</v>
      </c>
      <c r="D58" s="1">
        <v>2258.4580000000001</v>
      </c>
      <c r="E58" s="1">
        <v>2613.3940000000002</v>
      </c>
      <c r="F58" s="1">
        <v>3038.4169999999999</v>
      </c>
      <c r="G58" s="1">
        <v>3468.8519999999999</v>
      </c>
      <c r="H58" s="1">
        <v>2993.643</v>
      </c>
      <c r="I58" s="1">
        <v>1774.8489999999999</v>
      </c>
      <c r="J58" s="1">
        <v>1411.42</v>
      </c>
      <c r="K58" s="1">
        <v>1411.42</v>
      </c>
      <c r="L58" s="1">
        <v>1430.3679999999999</v>
      </c>
      <c r="M58" s="1">
        <v>1046.8130000000001</v>
      </c>
      <c r="N58" s="1">
        <v>828.38099999999997</v>
      </c>
      <c r="O58" s="1">
        <v>789.62699999999995</v>
      </c>
      <c r="P58" s="1">
        <v>892.89599999999996</v>
      </c>
      <c r="Q58" s="1">
        <v>1021.888</v>
      </c>
      <c r="R58" s="1">
        <v>1120.2190000000001</v>
      </c>
      <c r="S58" s="1">
        <f>1005.16+366.616</f>
        <v>1371.7759999999998</v>
      </c>
      <c r="T58" s="1">
        <f>1098.202+389.522</f>
        <v>1487.7239999999999</v>
      </c>
      <c r="U58" s="1">
        <v>1560.614</v>
      </c>
    </row>
    <row r="59" spans="1:21" x14ac:dyDescent="0.15">
      <c r="B59" t="s">
        <v>61</v>
      </c>
      <c r="C59" s="1">
        <v>98.671407439999996</v>
      </c>
      <c r="D59" s="1">
        <v>150.49100000000001</v>
      </c>
      <c r="E59" s="1">
        <v>159.58814000000001</v>
      </c>
      <c r="F59" s="1">
        <v>160.20516000000001</v>
      </c>
      <c r="G59" s="1">
        <v>162.13728</v>
      </c>
      <c r="H59" s="1">
        <v>162.49381</v>
      </c>
      <c r="I59" s="1">
        <v>157.42080000000001</v>
      </c>
      <c r="J59" s="1">
        <v>152.209</v>
      </c>
      <c r="K59" s="1">
        <v>152.209</v>
      </c>
      <c r="L59" s="1">
        <v>150.177234</v>
      </c>
      <c r="M59" s="1">
        <v>144.82714369999999</v>
      </c>
      <c r="N59" s="1">
        <v>140.80728773999999</v>
      </c>
      <c r="O59" s="1">
        <v>39.596853289999999</v>
      </c>
      <c r="P59" s="1"/>
      <c r="Q59" s="1"/>
    </row>
    <row r="60" spans="1:21" x14ac:dyDescent="0.15">
      <c r="B60" t="s">
        <v>45</v>
      </c>
      <c r="C60" s="1">
        <v>257.911</v>
      </c>
      <c r="D60" s="1">
        <v>326.77199999999999</v>
      </c>
      <c r="E60" s="1">
        <v>313.06599999999997</v>
      </c>
      <c r="F60" s="1">
        <v>307.642</v>
      </c>
      <c r="G60" s="1">
        <v>298.435</v>
      </c>
      <c r="H60" s="1">
        <v>293.3</v>
      </c>
      <c r="I60" s="1">
        <v>291.911</v>
      </c>
      <c r="J60" s="1">
        <v>255.61799999999999</v>
      </c>
      <c r="K60" s="1">
        <v>255.61799999999999</v>
      </c>
      <c r="L60" s="1">
        <v>243.27099999999999</v>
      </c>
      <c r="M60" s="1">
        <v>192.196</v>
      </c>
      <c r="N60" s="1">
        <v>170.93799999999999</v>
      </c>
      <c r="O60" s="1">
        <v>166.05600000000001</v>
      </c>
      <c r="P60" s="1">
        <v>160.46199999999999</v>
      </c>
      <c r="Q60" s="1">
        <v>155.971</v>
      </c>
      <c r="R60" s="1">
        <v>163.56399999999999</v>
      </c>
      <c r="S60" s="1">
        <v>146.27500000000001</v>
      </c>
      <c r="T60" s="1">
        <v>143.691</v>
      </c>
      <c r="U60" s="1">
        <v>148.495</v>
      </c>
    </row>
    <row r="61" spans="1:21" x14ac:dyDescent="0.15">
      <c r="B61" s="16" t="s">
        <v>63</v>
      </c>
      <c r="C61" s="1">
        <f t="shared" ref="C61:K61" si="19">C19</f>
        <v>330.65461700999998</v>
      </c>
      <c r="D61" s="1">
        <f t="shared" si="19"/>
        <v>362.99900000000002</v>
      </c>
      <c r="E61" s="1">
        <f t="shared" si="19"/>
        <v>409.05</v>
      </c>
      <c r="F61" s="1">
        <f t="shared" si="19"/>
        <v>475.16889000000003</v>
      </c>
      <c r="G61" s="1">
        <f t="shared" si="19"/>
        <v>536.45934999999997</v>
      </c>
      <c r="H61" s="1">
        <f t="shared" si="19"/>
        <v>558.16043000000002</v>
      </c>
      <c r="I61" s="1">
        <f t="shared" si="19"/>
        <v>355.45859999999999</v>
      </c>
      <c r="J61" s="1">
        <f t="shared" si="19"/>
        <v>218.6575</v>
      </c>
      <c r="K61" s="1">
        <f t="shared" si="19"/>
        <v>218.6575</v>
      </c>
      <c r="L61" s="1">
        <v>196.60786999999999</v>
      </c>
      <c r="M61" s="1">
        <v>170.56977788</v>
      </c>
      <c r="N61" s="1">
        <v>152.61006262000001</v>
      </c>
      <c r="O61" s="1">
        <v>113.07712711000001</v>
      </c>
      <c r="P61" s="1">
        <v>94.066587029999994</v>
      </c>
      <c r="Q61" s="1">
        <v>104.82219784</v>
      </c>
      <c r="R61" s="1">
        <v>120.69979641</v>
      </c>
      <c r="S61" s="1">
        <v>131.27775015999998</v>
      </c>
      <c r="T61" s="1">
        <v>179.88601151999998</v>
      </c>
      <c r="U61" s="1">
        <v>211.55384652000001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52.456521770000009</v>
      </c>
      <c r="P62" s="1">
        <v>55.005809999999997</v>
      </c>
      <c r="Q62" s="1">
        <v>54.390279859999985</v>
      </c>
      <c r="R62" s="1">
        <v>55.275662249999996</v>
      </c>
      <c r="S62" s="1">
        <v>55.740369650000005</v>
      </c>
      <c r="T62" s="1">
        <v>56.371468059999991</v>
      </c>
      <c r="U62" s="1">
        <v>14.412121589999996</v>
      </c>
    </row>
    <row r="63" spans="1:21" x14ac:dyDescent="0.15">
      <c r="B63" t="s">
        <v>134</v>
      </c>
      <c r="C63" s="1">
        <v>117.38496000000001</v>
      </c>
      <c r="D63" s="1">
        <v>136.41058000000001</v>
      </c>
      <c r="E63" s="1">
        <v>163.21660000000003</v>
      </c>
      <c r="F63" s="1">
        <v>204.78809999999999</v>
      </c>
      <c r="G63" s="1">
        <v>253.01832999999999</v>
      </c>
      <c r="H63" s="1">
        <v>255.68629999999999</v>
      </c>
      <c r="I63" s="1">
        <v>318.53503000000001</v>
      </c>
      <c r="J63" s="1">
        <v>299.88127000000003</v>
      </c>
      <c r="K63" s="1">
        <v>299.88127000000003</v>
      </c>
      <c r="L63" s="1">
        <v>398.60457000000002</v>
      </c>
      <c r="M63" s="1">
        <v>287.28553000000005</v>
      </c>
      <c r="N63" s="1">
        <v>330.73462000000001</v>
      </c>
      <c r="O63" s="1">
        <v>314.52963</v>
      </c>
      <c r="P63" s="1">
        <v>354.06261999999998</v>
      </c>
      <c r="Q63" s="1">
        <v>335.55838</v>
      </c>
      <c r="R63" s="1">
        <v>331.44840000000005</v>
      </c>
      <c r="S63" s="1">
        <v>420.66813000000002</v>
      </c>
      <c r="T63" s="1">
        <v>346.97970000000004</v>
      </c>
      <c r="U63" s="1">
        <v>386.83112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1" x14ac:dyDescent="0.15">
      <c r="B66" s="16"/>
      <c r="M66" s="1"/>
      <c r="N66" s="1"/>
      <c r="O66" s="1"/>
      <c r="P66" s="1"/>
      <c r="Q66" s="1"/>
    </row>
    <row r="67" spans="2:21" x14ac:dyDescent="0.15">
      <c r="B67" s="3" t="s">
        <v>0</v>
      </c>
      <c r="C67" s="4">
        <v>1863.3430000000001</v>
      </c>
      <c r="D67" s="4">
        <v>1989.8019999999999</v>
      </c>
      <c r="E67" s="4">
        <v>2047.2637999999999</v>
      </c>
      <c r="F67" s="4">
        <v>2311.6796399999998</v>
      </c>
      <c r="G67" s="4">
        <v>2601.9071300000001</v>
      </c>
      <c r="H67" s="4">
        <v>2794.2654299999999</v>
      </c>
      <c r="I67" s="4">
        <v>2315.6743000000001</v>
      </c>
      <c r="J67" s="4">
        <v>1638.42561</v>
      </c>
      <c r="K67" s="4">
        <v>1862.4433100000001</v>
      </c>
      <c r="L67" s="4">
        <v>2357.7481000000002</v>
      </c>
      <c r="M67" s="4">
        <v>2301.6089281334216</v>
      </c>
      <c r="N67" s="4">
        <v>2240.0827101274967</v>
      </c>
      <c r="O67" s="4">
        <v>2396.1626045700427</v>
      </c>
      <c r="P67" s="4">
        <v>2567.377340211242</v>
      </c>
      <c r="Q67" s="4">
        <v>2734.0905503099411</v>
      </c>
      <c r="R67" s="4">
        <v>2708.3979768054687</v>
      </c>
      <c r="S67" s="45">
        <v>2723.9397081159213</v>
      </c>
      <c r="T67" s="4">
        <v>3007.8771704201399</v>
      </c>
      <c r="U67" s="4">
        <v>3153.8065165960661</v>
      </c>
    </row>
    <row r="68" spans="2:21" x14ac:dyDescent="0.15">
      <c r="M68" s="1"/>
      <c r="N68" s="1"/>
      <c r="O68" s="1"/>
      <c r="P68" s="1"/>
      <c r="Q68" s="1"/>
    </row>
    <row r="69" spans="2:21" x14ac:dyDescent="0.15">
      <c r="B69" s="7" t="s">
        <v>1</v>
      </c>
      <c r="M69" s="1"/>
      <c r="N69" s="1"/>
      <c r="O69" s="1"/>
      <c r="P69" s="1"/>
      <c r="Q69" s="1"/>
    </row>
    <row r="70" spans="2:21" x14ac:dyDescent="0.15">
      <c r="B70" t="s">
        <v>117</v>
      </c>
      <c r="C70" s="1">
        <v>133608.74900000001</v>
      </c>
      <c r="D70" s="1">
        <v>143012.09700000001</v>
      </c>
      <c r="E70" s="1">
        <v>153557.32500000001</v>
      </c>
      <c r="F70" s="1">
        <v>165760.054</v>
      </c>
      <c r="G70" s="1">
        <v>180859.334</v>
      </c>
      <c r="H70" s="1">
        <v>193749.32199999999</v>
      </c>
      <c r="I70" s="1">
        <v>201235.50099999999</v>
      </c>
      <c r="J70" s="1">
        <v>198374.372</v>
      </c>
      <c r="K70" s="1">
        <v>198374.372</v>
      </c>
      <c r="L70" s="1">
        <v>197145.571</v>
      </c>
      <c r="M70" s="1">
        <v>198465.261</v>
      </c>
      <c r="N70" s="1">
        <v>195026.853</v>
      </c>
      <c r="O70" s="1">
        <v>192620.20199999999</v>
      </c>
      <c r="P70" s="1">
        <v>194960.21400000001</v>
      </c>
      <c r="Q70" s="1">
        <v>204244.524</v>
      </c>
      <c r="R70" s="1">
        <v>211672.68599999999</v>
      </c>
      <c r="S70" s="1">
        <v>222027.54699999999</v>
      </c>
      <c r="T70" s="1">
        <v>231133.592</v>
      </c>
      <c r="U70" s="1">
        <v>240129.959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166583.07624263607</v>
      </c>
      <c r="D72" s="1">
        <f t="shared" ref="D72:P72" si="20">D70/D71</f>
        <v>171558.83821885363</v>
      </c>
      <c r="E72" s="1">
        <f t="shared" si="20"/>
        <v>177324.93583780841</v>
      </c>
      <c r="F72" s="1">
        <f t="shared" si="20"/>
        <v>183875.60191459549</v>
      </c>
      <c r="G72" s="1">
        <f t="shared" si="20"/>
        <v>192946.58967290923</v>
      </c>
      <c r="H72" s="1">
        <f t="shared" si="20"/>
        <v>199869.66663436496</v>
      </c>
      <c r="I72" s="1">
        <f t="shared" si="20"/>
        <v>203015.73494979384</v>
      </c>
      <c r="J72" s="1">
        <f t="shared" si="20"/>
        <v>199841.82462013102</v>
      </c>
      <c r="K72" s="1">
        <f t="shared" si="20"/>
        <v>199841.82462013102</v>
      </c>
      <c r="L72" s="1">
        <f t="shared" si="20"/>
        <v>198299.74471366982</v>
      </c>
      <c r="M72" s="1">
        <f t="shared" si="20"/>
        <v>199666.56961377207</v>
      </c>
      <c r="N72" s="1">
        <f t="shared" si="20"/>
        <v>196432.46147763083</v>
      </c>
      <c r="O72" s="1">
        <f t="shared" si="20"/>
        <v>193238.40012638635</v>
      </c>
      <c r="P72" s="1">
        <f t="shared" si="20"/>
        <v>196023.83874143328</v>
      </c>
      <c r="Q72" s="1">
        <f>Q70/Q71</f>
        <v>204244.524</v>
      </c>
      <c r="R72" s="1">
        <f>R70/R71</f>
        <v>210991.39732360953</v>
      </c>
      <c r="S72" s="1">
        <f>S70/S71</f>
        <v>218473.81935211134</v>
      </c>
      <c r="T72" s="1">
        <f>T70/T71</f>
        <v>224763.62083673605</v>
      </c>
      <c r="U72" s="1">
        <f>U70/U71</f>
        <v>230314.13179255376</v>
      </c>
    </row>
    <row r="73" spans="2:21" x14ac:dyDescent="0.15">
      <c r="B73" t="s">
        <v>107</v>
      </c>
      <c r="C73" s="1">
        <v>5527152</v>
      </c>
      <c r="D73" s="1">
        <v>5718942</v>
      </c>
      <c r="E73" s="1">
        <v>5804829</v>
      </c>
      <c r="F73" s="1">
        <v>5964143</v>
      </c>
      <c r="G73" s="1">
        <v>6008183</v>
      </c>
      <c r="H73" s="1">
        <v>6081689</v>
      </c>
      <c r="I73" s="1">
        <v>6271638</v>
      </c>
      <c r="J73" s="1">
        <v>6386932</v>
      </c>
      <c r="K73" s="1">
        <v>6386932</v>
      </c>
      <c r="L73" s="1">
        <v>6458684</v>
      </c>
      <c r="M73" s="1">
        <v>6489680</v>
      </c>
      <c r="N73" s="1">
        <v>6498560</v>
      </c>
      <c r="O73" s="1">
        <v>6495551</v>
      </c>
      <c r="P73" s="28">
        <v>6454440</v>
      </c>
      <c r="Q73" s="38">
        <v>6436996</v>
      </c>
      <c r="R73" s="1">
        <v>6466996</v>
      </c>
      <c r="S73" s="1">
        <v>6507184</v>
      </c>
      <c r="T73" s="1">
        <v>6578079</v>
      </c>
      <c r="U73" s="1">
        <v>6663394</v>
      </c>
    </row>
    <row r="74" spans="2:21" x14ac:dyDescent="0.15">
      <c r="B74" t="s">
        <v>58</v>
      </c>
      <c r="C74" s="1">
        <v>5183853.2800023686</v>
      </c>
      <c r="D74" s="1">
        <v>5363546.0833794102</v>
      </c>
      <c r="E74" s="1">
        <v>5448368.1357804071</v>
      </c>
      <c r="F74" s="1">
        <v>5601536.4887242178</v>
      </c>
      <c r="G74" s="1">
        <v>5656747.6417724136</v>
      </c>
      <c r="H74" s="1">
        <v>5728160.0016782284</v>
      </c>
      <c r="I74" s="1">
        <v>5910317.6933122911</v>
      </c>
      <c r="J74" s="1">
        <v>6023541.2249823473</v>
      </c>
      <c r="K74" s="1">
        <v>6023541.2249823473</v>
      </c>
      <c r="L74" s="1"/>
      <c r="M74" s="1"/>
      <c r="N74" s="1"/>
      <c r="O74" s="1"/>
      <c r="P74" s="1"/>
      <c r="Q74" s="1"/>
    </row>
    <row r="75" spans="2:21" x14ac:dyDescent="0.15">
      <c r="B75" t="s">
        <v>59</v>
      </c>
      <c r="C75" s="1">
        <v>5106368.2605109671</v>
      </c>
      <c r="D75" s="1">
        <v>5283317.6544709653</v>
      </c>
      <c r="E75" s="1">
        <v>5377382.7161354637</v>
      </c>
      <c r="F75" s="1">
        <v>5558237.1235920442</v>
      </c>
      <c r="G75" s="1">
        <v>5624649.9829087649</v>
      </c>
      <c r="H75" s="1">
        <v>5703405.0139465006</v>
      </c>
      <c r="I75" s="1">
        <v>5889649.9618957555</v>
      </c>
      <c r="J75" s="1">
        <v>6010812.6799921738</v>
      </c>
      <c r="K75" s="1">
        <v>6010812.6799921738</v>
      </c>
      <c r="L75" s="1">
        <v>6095754.8940363023</v>
      </c>
      <c r="M75" s="1">
        <v>6137211.3692345703</v>
      </c>
      <c r="N75" s="1">
        <v>6160228.8718603328</v>
      </c>
      <c r="O75" s="1">
        <v>6246403.8483530581</v>
      </c>
      <c r="P75" s="1">
        <v>6224778.0257774116</v>
      </c>
      <c r="Q75" s="1">
        <v>6225396</v>
      </c>
      <c r="R75" s="1">
        <v>6261545</v>
      </c>
      <c r="S75" s="1">
        <v>6303265</v>
      </c>
      <c r="T75" s="1">
        <v>6369011</v>
      </c>
      <c r="U75" s="1">
        <v>6447197</v>
      </c>
    </row>
    <row r="76" spans="2:21" x14ac:dyDescent="0.15">
      <c r="M76" s="1"/>
      <c r="N76" s="1"/>
      <c r="O76" s="1"/>
      <c r="P76" s="1"/>
      <c r="Q76" s="1"/>
    </row>
    <row r="77" spans="2:21" x14ac:dyDescent="0.15">
      <c r="B77" s="7" t="s">
        <v>60</v>
      </c>
      <c r="M77" s="1"/>
      <c r="N77" s="1"/>
      <c r="O77" s="1"/>
      <c r="P77" s="1"/>
      <c r="Q77" s="1"/>
    </row>
    <row r="78" spans="2:21" x14ac:dyDescent="0.15">
      <c r="B78" t="s">
        <v>66</v>
      </c>
      <c r="C78" s="9">
        <f t="shared" ref="C78:L78" si="21">C40/C70</f>
        <v>6.8553281381180498E-2</v>
      </c>
      <c r="D78" s="9">
        <f t="shared" si="21"/>
        <v>7.0727003330598517E-2</v>
      </c>
      <c r="E78" s="9">
        <f t="shared" si="21"/>
        <v>7.2595163692183357E-2</v>
      </c>
      <c r="F78" s="9">
        <f t="shared" si="21"/>
        <v>7.6190625018897715E-2</v>
      </c>
      <c r="G78" s="9">
        <f t="shared" si="21"/>
        <v>7.9940875927414279E-2</v>
      </c>
      <c r="H78" s="9">
        <f t="shared" si="21"/>
        <v>7.720167054071421E-2</v>
      </c>
      <c r="I78" s="9">
        <f t="shared" si="21"/>
        <v>6.8157021133658305E-2</v>
      </c>
      <c r="J78" s="9">
        <f t="shared" si="21"/>
        <v>6.2902742215630511E-2</v>
      </c>
      <c r="K78" s="9">
        <f t="shared" si="21"/>
        <v>7.1336520112113735E-2</v>
      </c>
      <c r="L78" s="14">
        <f t="shared" si="21"/>
        <v>7.4443213108013884E-2</v>
      </c>
      <c r="M78" s="14">
        <f t="shared" ref="M78:R78" si="22">M40/M70</f>
        <v>7.0567336730715371E-2</v>
      </c>
      <c r="N78" s="14">
        <f t="shared" si="22"/>
        <v>6.7633780804988053E-2</v>
      </c>
      <c r="O78" s="14">
        <f t="shared" si="22"/>
        <v>6.7262784212481899E-2</v>
      </c>
      <c r="P78" s="14">
        <f t="shared" si="22"/>
        <v>7.0588561790882395E-2</v>
      </c>
      <c r="Q78" s="14">
        <f t="shared" si="22"/>
        <v>7.1692170621648288E-2</v>
      </c>
      <c r="R78" s="14">
        <f t="shared" si="22"/>
        <v>7.1851063363789366E-2</v>
      </c>
      <c r="S78" s="14">
        <f>S40/S70</f>
        <v>7.3116184721045321E-2</v>
      </c>
      <c r="T78" s="14">
        <f>T40/T70</f>
        <v>7.565932172643107E-2</v>
      </c>
      <c r="U78" s="14">
        <f>U40/U70</f>
        <v>7.7200991917238546E-2</v>
      </c>
    </row>
    <row r="79" spans="2:21" x14ac:dyDescent="0.15">
      <c r="B79" t="s">
        <v>110</v>
      </c>
      <c r="C79" s="9">
        <f t="shared" ref="C79:L79" si="23">C47/C70</f>
        <v>6.5719575111400724E-2</v>
      </c>
      <c r="D79" s="9">
        <f t="shared" si="23"/>
        <v>6.8791084885054421E-2</v>
      </c>
      <c r="E79" s="9">
        <f t="shared" si="23"/>
        <v>7.3129591625401627E-2</v>
      </c>
      <c r="F79" s="9">
        <f t="shared" si="23"/>
        <v>7.5402533315190798E-2</v>
      </c>
      <c r="G79" s="9">
        <f t="shared" si="23"/>
        <v>7.7280407093525502E-2</v>
      </c>
      <c r="H79" s="9">
        <f t="shared" si="23"/>
        <v>7.6861319422885002E-2</v>
      </c>
      <c r="I79" s="9">
        <f t="shared" si="23"/>
        <v>7.2715911484010687E-2</v>
      </c>
      <c r="J79" s="9">
        <f t="shared" si="23"/>
        <v>7.5687095433069423E-2</v>
      </c>
      <c r="K79" s="9">
        <f t="shared" si="23"/>
        <v>8.1473717573245258E-2</v>
      </c>
      <c r="L79" s="14">
        <f t="shared" si="23"/>
        <v>6.85662412408342E-2</v>
      </c>
      <c r="M79" s="14">
        <f t="shared" ref="M79:R79" si="24">M47/M70</f>
        <v>6.9117658240376259E-2</v>
      </c>
      <c r="N79" s="14">
        <f t="shared" si="24"/>
        <v>7.224147477004858E-2</v>
      </c>
      <c r="O79" s="14">
        <f t="shared" si="24"/>
        <v>6.6986754852018437E-2</v>
      </c>
      <c r="P79" s="14">
        <f t="shared" si="24"/>
        <v>6.6666644352835147E-2</v>
      </c>
      <c r="Q79" s="14">
        <f t="shared" si="24"/>
        <v>6.9208035283771827E-2</v>
      </c>
      <c r="R79" s="14">
        <f t="shared" si="24"/>
        <v>7.0583328201146919E-2</v>
      </c>
      <c r="S79" s="14">
        <f>S47/S70</f>
        <v>7.2891739876772541E-2</v>
      </c>
      <c r="T79" s="14">
        <f>T47/T70</f>
        <v>7.4421118074760692E-2</v>
      </c>
      <c r="U79" s="14">
        <f>U47/U70</f>
        <v>7.5981876008508156E-2</v>
      </c>
    </row>
    <row r="80" spans="2:21" x14ac:dyDescent="0.15">
      <c r="B80" t="s">
        <v>161</v>
      </c>
      <c r="C80" s="1">
        <f t="shared" ref="C80:L80" si="25">C40/C71</f>
        <v>11419.816499004075</v>
      </c>
      <c r="D80" s="1">
        <f t="shared" si="25"/>
        <v>12133.842522098474</v>
      </c>
      <c r="E80" s="1">
        <f t="shared" si="25"/>
        <v>12872.932743851614</v>
      </c>
      <c r="F80" s="1">
        <f t="shared" si="25"/>
        <v>14009.597035599056</v>
      </c>
      <c r="G80" s="1">
        <f t="shared" si="25"/>
        <v>15424.31938565975</v>
      </c>
      <c r="H80" s="1">
        <f t="shared" si="25"/>
        <v>15430.272154588623</v>
      </c>
      <c r="I80" s="1">
        <f t="shared" si="25"/>
        <v>13836.947737438271</v>
      </c>
      <c r="J80" s="1">
        <f t="shared" si="25"/>
        <v>12570.598777981344</v>
      </c>
      <c r="K80" s="1">
        <f t="shared" si="25"/>
        <v>14256.020341255484</v>
      </c>
      <c r="L80" s="10">
        <f t="shared" si="25"/>
        <v>14762.070154984471</v>
      </c>
      <c r="M80" s="10">
        <f t="shared" ref="M80:R80" si="26">M40/M71</f>
        <v>14089.938051801875</v>
      </c>
      <c r="N80" s="10">
        <f t="shared" si="26"/>
        <v>13285.470042562345</v>
      </c>
      <c r="O80" s="10">
        <f t="shared" si="26"/>
        <v>12997.75280926636</v>
      </c>
      <c r="P80" s="10">
        <f t="shared" si="26"/>
        <v>13837.040853485629</v>
      </c>
      <c r="Q80" s="10">
        <f t="shared" si="26"/>
        <v>14642.733263145339</v>
      </c>
      <c r="R80" s="10">
        <f t="shared" si="26"/>
        <v>15159.956258313126</v>
      </c>
      <c r="S80" s="10">
        <f>S40/S71</f>
        <v>15973.972132461258</v>
      </c>
      <c r="T80" s="10">
        <f>T40/T71</f>
        <v>17005.463101284178</v>
      </c>
      <c r="U80" s="10">
        <f>U40/U71</f>
        <v>17780.479426942755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7">C40*1000000/C74</f>
        <v>1766.8937893204288</v>
      </c>
      <c r="D82" s="1">
        <f t="shared" si="27"/>
        <v>1885.8450927043839</v>
      </c>
      <c r="E82" s="1">
        <f t="shared" si="27"/>
        <v>2046.0289882581631</v>
      </c>
      <c r="F82" s="1">
        <f t="shared" si="27"/>
        <v>2254.6246271623677</v>
      </c>
      <c r="G82" s="1">
        <f t="shared" si="27"/>
        <v>2555.8951000116872</v>
      </c>
      <c r="H82" s="1">
        <f t="shared" si="27"/>
        <v>2611.2698179080971</v>
      </c>
      <c r="I82" s="1">
        <f t="shared" si="27"/>
        <v>2320.6218356111312</v>
      </c>
      <c r="J82" s="1">
        <f t="shared" si="27"/>
        <v>2071.5873799203823</v>
      </c>
      <c r="K82" s="1">
        <f t="shared" si="27"/>
        <v>2349.3385119062427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8">C40*1000000/C75</f>
        <v>1793.7049773742708</v>
      </c>
      <c r="D83" s="10">
        <f t="shared" si="28"/>
        <v>1914.4820967323999</v>
      </c>
      <c r="E83" s="10">
        <f t="shared" si="28"/>
        <v>2073.0380805999489</v>
      </c>
      <c r="F83" s="10">
        <f t="shared" si="28"/>
        <v>2272.1884361177517</v>
      </c>
      <c r="G83" s="10">
        <f t="shared" si="28"/>
        <v>2570.4805851993397</v>
      </c>
      <c r="H83" s="10">
        <f t="shared" si="28"/>
        <v>2622.6037407398926</v>
      </c>
      <c r="I83" s="10">
        <f t="shared" si="28"/>
        <v>2328.7652718302711</v>
      </c>
      <c r="J83" s="10">
        <f t="shared" si="28"/>
        <v>2075.97418991933</v>
      </c>
      <c r="K83" s="10">
        <f t="shared" si="28"/>
        <v>2354.3134899230231</v>
      </c>
      <c r="L83" s="10">
        <f t="shared" si="28"/>
        <v>2407.6016851681961</v>
      </c>
      <c r="M83" s="10">
        <f t="shared" ref="M83:R83" si="29">M40*1000000/M75</f>
        <v>2282.0079120206397</v>
      </c>
      <c r="N83" s="10">
        <f t="shared" si="29"/>
        <v>2141.2197016156069</v>
      </c>
      <c r="O83" s="10">
        <f t="shared" si="29"/>
        <v>2074.1808241403937</v>
      </c>
      <c r="P83" s="10">
        <f t="shared" si="29"/>
        <v>2210.8356403574608</v>
      </c>
      <c r="Q83" s="10">
        <f t="shared" si="29"/>
        <v>2352.096679977521</v>
      </c>
      <c r="R83" s="10">
        <f t="shared" si="29"/>
        <v>2428.9384767129341</v>
      </c>
      <c r="S83" s="10">
        <f>S40*1000000/S75</f>
        <v>2575.460041678808</v>
      </c>
      <c r="T83" s="10">
        <f>T40*1000000/T75</f>
        <v>2745.7027156828044</v>
      </c>
      <c r="U83" s="10">
        <f>U40*1000000/U75</f>
        <v>2875.4001194388547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2202.9590503762979</v>
      </c>
      <c r="D85" s="1">
        <f t="shared" ref="D85:K85" si="30">D80*1000000/D74</f>
        <v>2262.2799046509363</v>
      </c>
      <c r="E85" s="1">
        <f t="shared" si="30"/>
        <v>2362.7134626444868</v>
      </c>
      <c r="F85" s="1">
        <f t="shared" si="30"/>
        <v>2501.0275419610493</v>
      </c>
      <c r="G85" s="1">
        <f t="shared" si="30"/>
        <v>2726.7115951502637</v>
      </c>
      <c r="H85" s="1">
        <f t="shared" si="30"/>
        <v>2693.7571838195659</v>
      </c>
      <c r="I85" s="1">
        <f t="shared" si="30"/>
        <v>2341.1512638474933</v>
      </c>
      <c r="J85" s="1">
        <f t="shared" si="30"/>
        <v>2086.9117199439743</v>
      </c>
      <c r="K85" s="1">
        <f t="shared" si="30"/>
        <v>2366.7174854102973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2236.3871770308538</v>
      </c>
      <c r="D86" s="1">
        <f t="shared" ref="D86:L86" si="31">D80*1000000/D75</f>
        <v>2296.6331603836666</v>
      </c>
      <c r="E86" s="1">
        <f t="shared" si="31"/>
        <v>2393.9030237191187</v>
      </c>
      <c r="F86" s="1">
        <f t="shared" si="31"/>
        <v>2520.5108605631544</v>
      </c>
      <c r="G86" s="1">
        <f t="shared" si="31"/>
        <v>2742.2718626987571</v>
      </c>
      <c r="H86" s="1">
        <f t="shared" si="31"/>
        <v>2705.4491337818504</v>
      </c>
      <c r="I86" s="1">
        <f t="shared" si="31"/>
        <v>2349.3667411406645</v>
      </c>
      <c r="J86" s="1">
        <f t="shared" si="31"/>
        <v>2091.3309808878807</v>
      </c>
      <c r="K86" s="1">
        <f t="shared" si="31"/>
        <v>2371.7292652803221</v>
      </c>
      <c r="L86" s="10">
        <f t="shared" si="31"/>
        <v>2421.6968056617134</v>
      </c>
      <c r="M86" s="10">
        <f t="shared" ref="M86:R86" si="32">M80*1000000/M75</f>
        <v>2295.8208873876811</v>
      </c>
      <c r="N86" s="10">
        <f t="shared" si="32"/>
        <v>2156.6520203899918</v>
      </c>
      <c r="O86" s="10">
        <f t="shared" si="32"/>
        <v>2080.8377307678206</v>
      </c>
      <c r="P86" s="10">
        <f t="shared" si="32"/>
        <v>2222.8970729855901</v>
      </c>
      <c r="Q86" s="10">
        <f t="shared" si="32"/>
        <v>2352.096679977521</v>
      </c>
      <c r="R86" s="10">
        <f t="shared" si="32"/>
        <v>2421.1207071598346</v>
      </c>
      <c r="S86" s="10">
        <f>S80*1000000/S75</f>
        <v>2534.2377533645276</v>
      </c>
      <c r="T86" s="10">
        <f>T80*1000000/T75</f>
        <v>2670.031987899562</v>
      </c>
      <c r="U86" s="10">
        <f>U80*1000000/U75</f>
        <v>2757.8619711702245</v>
      </c>
    </row>
    <row r="87" spans="2:23" x14ac:dyDescent="0.15">
      <c r="B87" t="s">
        <v>163</v>
      </c>
      <c r="C87" s="1">
        <f t="shared" ref="C87:L87" si="33">C47/C71</f>
        <v>10947.768991416116</v>
      </c>
      <c r="D87" s="1">
        <f t="shared" si="33"/>
        <v>11801.718602694478</v>
      </c>
      <c r="E87" s="1">
        <f t="shared" si="33"/>
        <v>12967.700142819476</v>
      </c>
      <c r="F87" s="1">
        <f t="shared" si="33"/>
        <v>13864.686199216048</v>
      </c>
      <c r="G87" s="1">
        <f t="shared" si="33"/>
        <v>14910.99099722985</v>
      </c>
      <c r="H87" s="1">
        <f t="shared" si="33"/>
        <v>15362.246290129466</v>
      </c>
      <c r="I87" s="1">
        <f t="shared" si="33"/>
        <v>14762.474212470584</v>
      </c>
      <c r="J87" s="1">
        <f t="shared" si="33"/>
        <v>15125.447251542579</v>
      </c>
      <c r="K87" s="1">
        <f t="shared" si="33"/>
        <v>16281.856378422566</v>
      </c>
      <c r="L87" s="10">
        <f t="shared" si="33"/>
        <v>13596.668134033322</v>
      </c>
      <c r="M87" s="10">
        <f t="shared" ref="M87:R87" si="34">M47/M71</f>
        <v>13800.485720592993</v>
      </c>
      <c r="N87" s="10">
        <f t="shared" si="34"/>
        <v>14190.570709854806</v>
      </c>
      <c r="O87" s="10">
        <f t="shared" si="34"/>
        <v>12944.413337262489</v>
      </c>
      <c r="P87" s="10">
        <f t="shared" si="34"/>
        <v>13068.251542052642</v>
      </c>
      <c r="Q87" s="10">
        <f t="shared" si="34"/>
        <v>14135.362223509183</v>
      </c>
      <c r="R87" s="10">
        <f t="shared" si="34"/>
        <v>14892.475044910923</v>
      </c>
      <c r="S87" s="10">
        <f>S47/S71</f>
        <v>15924.936810099094</v>
      </c>
      <c r="T87" s="10">
        <f>T47/T71</f>
        <v>16727.159965201474</v>
      </c>
      <c r="U87" s="10">
        <f>U47/U71</f>
        <v>17499.699804869026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2111.8979261332634</v>
      </c>
      <c r="D89" s="1">
        <f t="shared" ref="D89:K89" si="35">D87*1000000/D74</f>
        <v>2200.3574536752312</v>
      </c>
      <c r="E89" s="1">
        <f t="shared" si="35"/>
        <v>2380.1071843252062</v>
      </c>
      <c r="F89" s="1">
        <f t="shared" si="35"/>
        <v>2475.1577048771151</v>
      </c>
      <c r="G89" s="1">
        <f t="shared" si="35"/>
        <v>2635.9653888604139</v>
      </c>
      <c r="H89" s="1">
        <f t="shared" si="35"/>
        <v>2681.8814917231111</v>
      </c>
      <c r="I89" s="1">
        <f t="shared" si="35"/>
        <v>2497.7463105197858</v>
      </c>
      <c r="J89" s="1">
        <f t="shared" si="35"/>
        <v>2511.0556542404847</v>
      </c>
      <c r="K89" s="1">
        <f t="shared" si="35"/>
        <v>2703.0372616849286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2143.9442736784972</v>
      </c>
      <c r="D90" s="1">
        <f t="shared" ref="D90:L90" si="36">D87*1000000/D75</f>
        <v>2233.7704023356173</v>
      </c>
      <c r="E90" s="1">
        <f t="shared" si="36"/>
        <v>2411.5263553602722</v>
      </c>
      <c r="F90" s="1">
        <f t="shared" si="36"/>
        <v>2494.4394941999008</v>
      </c>
      <c r="G90" s="1">
        <f t="shared" si="36"/>
        <v>2651.0078036035752</v>
      </c>
      <c r="H90" s="1">
        <f t="shared" si="36"/>
        <v>2693.5218965800709</v>
      </c>
      <c r="I90" s="1">
        <f t="shared" si="36"/>
        <v>2506.5113050825271</v>
      </c>
      <c r="J90" s="1">
        <f t="shared" si="36"/>
        <v>2516.3730857708697</v>
      </c>
      <c r="K90" s="1">
        <f t="shared" si="36"/>
        <v>2708.7612350022137</v>
      </c>
      <c r="L90" s="10">
        <f t="shared" si="36"/>
        <v>2230.5142464529595</v>
      </c>
      <c r="M90" s="10">
        <f t="shared" ref="M90:R90" si="37">M87*1000000/M75</f>
        <v>2248.6573934497196</v>
      </c>
      <c r="N90" s="10">
        <f t="shared" si="37"/>
        <v>2303.5784879157231</v>
      </c>
      <c r="O90" s="10">
        <f t="shared" si="37"/>
        <v>2072.2985019092939</v>
      </c>
      <c r="P90" s="10">
        <f t="shared" si="37"/>
        <v>2099.3923779989809</v>
      </c>
      <c r="Q90" s="10">
        <f t="shared" si="37"/>
        <v>2270.5964766754087</v>
      </c>
      <c r="R90" s="10">
        <f t="shared" si="37"/>
        <v>2378.4026218626432</v>
      </c>
      <c r="S90" s="10">
        <f>S87*1000000/S75</f>
        <v>2526.458400543067</v>
      </c>
      <c r="T90" s="10">
        <f>T87*1000000/T75</f>
        <v>2626.3355433365514</v>
      </c>
      <c r="U90" s="10">
        <f>U87*1000000/U75</f>
        <v>2714.3113208529267</v>
      </c>
    </row>
    <row r="91" spans="2:23" x14ac:dyDescent="0.15">
      <c r="M91" s="1"/>
      <c r="N91" s="1"/>
      <c r="O91" s="1"/>
      <c r="P91" s="1"/>
      <c r="Q91" s="1"/>
    </row>
    <row r="92" spans="2:23" x14ac:dyDescent="0.15">
      <c r="B92" t="s">
        <v>165</v>
      </c>
      <c r="M92" s="1"/>
      <c r="N92" s="1"/>
      <c r="O92" s="1"/>
      <c r="P92" s="1"/>
      <c r="Q92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11195.599999999999</v>
      </c>
      <c r="O94" s="4">
        <f>SUM(O95:O99)</f>
        <v>11145.64</v>
      </c>
      <c r="P94" s="4">
        <f>SUM(P95:P99)</f>
        <v>10922.339999999998</v>
      </c>
      <c r="Q94" s="4">
        <f>SUM(Q95:Q99)</f>
        <v>11422.190000000002</v>
      </c>
      <c r="R94" s="4">
        <f>SUM(R95:R99)</f>
        <v>11711.230000000001</v>
      </c>
      <c r="S94" s="4">
        <v>12789.673985150002</v>
      </c>
      <c r="T94" s="45">
        <v>13305.63</v>
      </c>
      <c r="U94" s="45">
        <v>14432.12</v>
      </c>
      <c r="V94" s="4">
        <v>14813.59027183</v>
      </c>
      <c r="W94" s="4">
        <v>14992.81912805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8074.37</v>
      </c>
      <c r="O95" s="1">
        <v>8050.45</v>
      </c>
      <c r="P95" s="1">
        <v>7842.9</v>
      </c>
      <c r="Q95" s="1">
        <v>8115.56</v>
      </c>
      <c r="R95" s="1">
        <v>8264.2800000000007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4166.97</v>
      </c>
      <c r="O96" s="1">
        <v>4598.84</v>
      </c>
      <c r="P96" s="1">
        <v>4568.43</v>
      </c>
      <c r="Q96" s="1">
        <v>5094.9799999999996</v>
      </c>
      <c r="R96" s="1">
        <v>5340.18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1353.46</v>
      </c>
      <c r="O97" s="1">
        <v>1508.62</v>
      </c>
      <c r="P97" s="1">
        <v>1597.29</v>
      </c>
      <c r="Q97" s="1">
        <v>1560.78</v>
      </c>
      <c r="R97" s="1">
        <v>1603.58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317.13</v>
      </c>
      <c r="O98" s="1">
        <v>-516.20000000000005</v>
      </c>
      <c r="P98" s="1">
        <v>-609.54</v>
      </c>
      <c r="Q98" s="1">
        <v>-691.25</v>
      </c>
      <c r="R98" s="1">
        <v>-681.56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-2716.33</v>
      </c>
      <c r="O99" s="1">
        <v>-2496.0700000000002</v>
      </c>
      <c r="P99" s="1">
        <v>-2476.7399999999998</v>
      </c>
      <c r="Q99" s="1">
        <v>-2657.88</v>
      </c>
      <c r="R99" s="1">
        <v>-2815.25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330.06999999999994</v>
      </c>
      <c r="N101" s="4">
        <f>SUM(N102:N106)</f>
        <v>261.76</v>
      </c>
      <c r="O101" s="4">
        <f>SUM(O102:O106)</f>
        <v>133.28999999999996</v>
      </c>
      <c r="P101" s="4">
        <f>SUM(P102:P106)</f>
        <v>769.4</v>
      </c>
      <c r="Q101" s="4">
        <v>606.61</v>
      </c>
      <c r="R101" s="4">
        <v>1083.37495889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-393.54</v>
      </c>
      <c r="N102" s="1">
        <v>347.24</v>
      </c>
      <c r="O102" s="1">
        <v>-87.4</v>
      </c>
      <c r="P102" s="1">
        <v>623.66999999999996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557.77</v>
      </c>
      <c r="N103" s="1">
        <v>-8.56</v>
      </c>
      <c r="O103" s="1">
        <v>5.29</v>
      </c>
      <c r="P103" s="1">
        <v>-116.46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-236.33</v>
      </c>
      <c r="N104" s="1">
        <v>-215.63</v>
      </c>
      <c r="O104" s="1">
        <v>-68.13</v>
      </c>
      <c r="P104" s="12">
        <v>-71.34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416.2</v>
      </c>
      <c r="N105" s="1">
        <v>138.71</v>
      </c>
      <c r="O105" s="1">
        <v>283.52999999999997</v>
      </c>
      <c r="P105" s="1">
        <v>333.53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-14.03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M109" s="1"/>
      <c r="N109" s="22">
        <v>14.93</v>
      </c>
      <c r="O109" s="1">
        <v>30.306000000000001</v>
      </c>
      <c r="P109" s="1">
        <v>0.40159686999999999</v>
      </c>
      <c r="Q109" s="1">
        <v>3.4000000000000002E-2</v>
      </c>
      <c r="R109" s="1">
        <v>3.4000000000000002E-2</v>
      </c>
      <c r="S109" s="1">
        <v>-1.7000000000000001E-2</v>
      </c>
      <c r="T109" s="1">
        <v>3.282</v>
      </c>
      <c r="U109" s="1">
        <v>0.21172436999999997</v>
      </c>
    </row>
    <row r="110" spans="2:21" x14ac:dyDescent="0.15">
      <c r="B110" t="s">
        <v>128</v>
      </c>
      <c r="M110" s="1"/>
      <c r="N110" s="22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W110"/>
  <sheetViews>
    <sheetView topLeftCell="A4" zoomScale="150" zoomScaleNormal="150" zoomScalePageLayoutView="150" workbookViewId="0">
      <pane xSplit="16520" ySplit="4000" topLeftCell="T30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2.5" customWidth="1"/>
    <col min="2" max="2" width="57.1640625" customWidth="1"/>
    <col min="3" max="3" width="10.1640625" customWidth="1"/>
    <col min="4" max="4" width="9.6640625" customWidth="1"/>
    <col min="5" max="5" width="9.1640625" customWidth="1"/>
    <col min="6" max="6" width="9.5" customWidth="1"/>
    <col min="7" max="7" width="9.33203125" customWidth="1"/>
    <col min="8" max="8" width="9.5" customWidth="1"/>
    <col min="9" max="9" width="9.6640625" customWidth="1"/>
    <col min="10" max="10" width="9.1640625" customWidth="1"/>
    <col min="11" max="11" width="9.6640625" customWidth="1"/>
  </cols>
  <sheetData>
    <row r="4" spans="2:23" x14ac:dyDescent="0.15">
      <c r="B4" s="7" t="s">
        <v>105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1553.5509248362828</v>
      </c>
      <c r="D9" s="4">
        <f t="shared" ref="D9:L9" si="1">D10+D17</f>
        <v>1650.6689444094918</v>
      </c>
      <c r="E9" s="4">
        <f t="shared" si="1"/>
        <v>1895.8902949236763</v>
      </c>
      <c r="F9" s="4">
        <f t="shared" si="1"/>
        <v>2154.8621896222962</v>
      </c>
      <c r="G9" s="4">
        <f t="shared" si="1"/>
        <v>2494.1799314849891</v>
      </c>
      <c r="H9" s="4">
        <f t="shared" si="1"/>
        <v>2631.3168209533919</v>
      </c>
      <c r="I9" s="4">
        <f t="shared" si="1"/>
        <v>2459.695967335238</v>
      </c>
      <c r="J9" s="4">
        <f t="shared" si="1"/>
        <v>2243.9782504882078</v>
      </c>
      <c r="K9" s="4">
        <f t="shared" si="1"/>
        <v>2826.2502504882077</v>
      </c>
      <c r="L9" s="4">
        <f t="shared" si="1"/>
        <v>2766.2099626338827</v>
      </c>
      <c r="M9" s="4">
        <f t="shared" ref="M9:R9" si="2">M10+M17</f>
        <v>2691.8139247190334</v>
      </c>
      <c r="N9" s="4">
        <f t="shared" si="2"/>
        <v>2561.6468291506799</v>
      </c>
      <c r="O9" s="4">
        <f t="shared" si="2"/>
        <v>2454.0079844383886</v>
      </c>
      <c r="P9" s="4">
        <f t="shared" si="2"/>
        <v>2453.5984661523294</v>
      </c>
      <c r="Q9" s="4">
        <f t="shared" si="2"/>
        <v>2561.1824826054963</v>
      </c>
      <c r="R9" s="4">
        <f t="shared" si="2"/>
        <v>2571.0920100770641</v>
      </c>
      <c r="S9" s="4">
        <f>S10+S17</f>
        <v>2648.8307058948753</v>
      </c>
      <c r="T9" s="4">
        <f>T10+T17</f>
        <v>2820.2702093112653</v>
      </c>
      <c r="U9" s="4">
        <f>U10+U17</f>
        <v>2984.8420011229027</v>
      </c>
    </row>
    <row r="10" spans="2:23" x14ac:dyDescent="0.15">
      <c r="B10" s="5" t="s">
        <v>96</v>
      </c>
      <c r="C10" s="6">
        <f>SUM(C11:C16)</f>
        <v>679.16176083228947</v>
      </c>
      <c r="D10" s="6">
        <f t="shared" ref="D10:J10" si="3">SUM(D11:D16)</f>
        <v>732.040944409492</v>
      </c>
      <c r="E10" s="6">
        <f t="shared" si="3"/>
        <v>894.26270492367632</v>
      </c>
      <c r="F10" s="6">
        <f t="shared" si="3"/>
        <v>1036.6939496222965</v>
      </c>
      <c r="G10" s="6">
        <f t="shared" si="3"/>
        <v>1188.5750514849892</v>
      </c>
      <c r="H10" s="6">
        <f t="shared" si="3"/>
        <v>1221.5513309533919</v>
      </c>
      <c r="I10" s="6">
        <f t="shared" si="3"/>
        <v>987.83616733523797</v>
      </c>
      <c r="J10" s="6">
        <f t="shared" si="3"/>
        <v>800.71777048820775</v>
      </c>
      <c r="K10" s="6">
        <f>J10</f>
        <v>800.71777048820775</v>
      </c>
      <c r="L10" s="6">
        <f t="shared" ref="L10:Q10" si="4">SUM(L11:L16)</f>
        <v>790.09079263388253</v>
      </c>
      <c r="M10" s="6">
        <f t="shared" si="4"/>
        <v>702.88349337903367</v>
      </c>
      <c r="N10" s="6">
        <f t="shared" si="4"/>
        <v>693.87277930067944</v>
      </c>
      <c r="O10" s="6">
        <f t="shared" si="4"/>
        <v>615.24961096838865</v>
      </c>
      <c r="P10" s="6">
        <f t="shared" si="4"/>
        <v>629.41099781232947</v>
      </c>
      <c r="Q10" s="6">
        <f t="shared" si="4"/>
        <v>683.58739586549609</v>
      </c>
      <c r="R10" s="6">
        <f>SUM(R11:R16)</f>
        <v>700.95789212706416</v>
      </c>
      <c r="S10" s="6">
        <f>SUM(S11:S16)</f>
        <v>715.68700393487507</v>
      </c>
      <c r="T10" s="6">
        <f>SUM(T11:T16)</f>
        <v>758.1566856912649</v>
      </c>
      <c r="U10" s="6">
        <f>SUM(U11:U16)</f>
        <v>794.23618813290273</v>
      </c>
    </row>
    <row r="11" spans="2:23" x14ac:dyDescent="0.15">
      <c r="B11" t="s">
        <v>132</v>
      </c>
      <c r="C11" s="1">
        <v>87.418106004344921</v>
      </c>
      <c r="D11" s="1">
        <v>89.92312086362557</v>
      </c>
      <c r="E11" s="1">
        <v>94.839452947626498</v>
      </c>
      <c r="F11" s="1">
        <v>100.67508142566709</v>
      </c>
      <c r="G11" s="1">
        <v>130.3310773702714</v>
      </c>
      <c r="H11" s="1">
        <v>128.67002279607198</v>
      </c>
      <c r="I11" s="1">
        <v>139.94009074263357</v>
      </c>
      <c r="J11" s="1">
        <v>133.63317805554394</v>
      </c>
      <c r="K11" s="1">
        <v>133.63317805554394</v>
      </c>
      <c r="L11" s="1">
        <v>152.73416309782448</v>
      </c>
      <c r="M11" s="1">
        <v>139.7809858050106</v>
      </c>
      <c r="N11" s="1">
        <v>152.54833306167782</v>
      </c>
      <c r="O11" s="1">
        <v>150.60086987667523</v>
      </c>
      <c r="P11" s="1">
        <v>157.12267668260054</v>
      </c>
      <c r="Q11" s="1">
        <v>161.75970074274173</v>
      </c>
      <c r="R11" s="1">
        <v>172.02421341834133</v>
      </c>
      <c r="S11" s="1">
        <v>164.8374714713226</v>
      </c>
      <c r="T11" s="1">
        <v>184.14670090474527</v>
      </c>
      <c r="U11" s="1">
        <v>193.58617570097795</v>
      </c>
      <c r="V11" s="1"/>
      <c r="W11" s="1"/>
    </row>
    <row r="12" spans="2:23" x14ac:dyDescent="0.15">
      <c r="B12" t="s">
        <v>22</v>
      </c>
      <c r="C12" s="1">
        <v>45.146000000000001</v>
      </c>
      <c r="D12" s="1">
        <v>42.942999999999998</v>
      </c>
      <c r="E12" s="1">
        <v>46.033000000000001</v>
      </c>
      <c r="F12" s="1">
        <v>51.762999999999998</v>
      </c>
      <c r="G12" s="1">
        <v>61.755000000000003</v>
      </c>
      <c r="H12" s="1">
        <v>73.138999999999996</v>
      </c>
      <c r="I12" s="1">
        <v>83.513000000000005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0">
        <v>0</v>
      </c>
      <c r="S12" s="10">
        <v>0</v>
      </c>
      <c r="T12" s="10">
        <v>0</v>
      </c>
      <c r="U12" s="10">
        <v>0</v>
      </c>
      <c r="V12" s="1"/>
      <c r="W12" s="1"/>
    </row>
    <row r="13" spans="2:23" x14ac:dyDescent="0.15">
      <c r="B13" t="s">
        <v>67</v>
      </c>
      <c r="C13" s="1">
        <v>101.29300000000001</v>
      </c>
      <c r="D13" s="1">
        <v>107.34696844075805</v>
      </c>
      <c r="E13" s="1">
        <v>156.05238161452328</v>
      </c>
      <c r="F13" s="1">
        <v>192.32415791637237</v>
      </c>
      <c r="G13" s="1">
        <v>206.5669286861189</v>
      </c>
      <c r="H13" s="1">
        <v>229.98731389744867</v>
      </c>
      <c r="I13" s="1">
        <v>226.36543643784131</v>
      </c>
      <c r="J13" s="1">
        <v>229.97957035240179</v>
      </c>
      <c r="K13" s="1">
        <f>J13</f>
        <v>229.97957035240179</v>
      </c>
      <c r="L13" s="1">
        <v>208.05236655710323</v>
      </c>
      <c r="M13" s="1">
        <v>215.80735385234016</v>
      </c>
      <c r="N13" s="1">
        <v>252.46994478794196</v>
      </c>
      <c r="O13" s="1">
        <v>206.49100290857592</v>
      </c>
      <c r="P13" s="1">
        <v>221.13848331324795</v>
      </c>
      <c r="Q13" s="1">
        <v>228.87388444292205</v>
      </c>
      <c r="R13" s="1">
        <v>263.68452459741331</v>
      </c>
      <c r="S13" s="1">
        <v>273.22655786887913</v>
      </c>
      <c r="T13" s="1">
        <v>265.48455296270788</v>
      </c>
      <c r="U13" s="1">
        <v>282.26383229984458</v>
      </c>
      <c r="V13" s="1"/>
      <c r="W13" s="1"/>
    </row>
    <row r="14" spans="2:23" x14ac:dyDescent="0.15">
      <c r="B14" t="s">
        <v>13</v>
      </c>
      <c r="C14" s="1">
        <v>341.70453581111997</v>
      </c>
      <c r="D14" s="1">
        <v>384.82735672656355</v>
      </c>
      <c r="E14" s="1">
        <v>484.416</v>
      </c>
      <c r="F14" s="1">
        <v>587.12400000000002</v>
      </c>
      <c r="G14" s="1">
        <v>682.97</v>
      </c>
      <c r="H14" s="1">
        <v>677.31799999999998</v>
      </c>
      <c r="I14" s="1">
        <v>431.05500000000001</v>
      </c>
      <c r="J14" s="1">
        <v>337.28800000000001</v>
      </c>
      <c r="K14" s="1">
        <v>337.28800000000001</v>
      </c>
      <c r="L14" s="1">
        <v>334.88499999999999</v>
      </c>
      <c r="M14" s="1">
        <v>258.53100000000001</v>
      </c>
      <c r="N14" s="1">
        <v>217.047</v>
      </c>
      <c r="O14" s="1">
        <v>195.67118299999998</v>
      </c>
      <c r="P14" s="1">
        <v>195.55793</v>
      </c>
      <c r="Q14" s="1">
        <v>240.83413600000003</v>
      </c>
      <c r="R14" s="1">
        <v>215.07168000000001</v>
      </c>
      <c r="S14" s="1">
        <v>227.06836050000004</v>
      </c>
      <c r="T14" s="1">
        <v>253.04212150000001</v>
      </c>
      <c r="U14" s="1">
        <v>262.22390000000001</v>
      </c>
      <c r="V14" s="1"/>
      <c r="W14" s="1"/>
    </row>
    <row r="15" spans="2:23" ht="16" x14ac:dyDescent="0.2">
      <c r="B15" t="s">
        <v>44</v>
      </c>
      <c r="C15" s="1">
        <v>103.60011901682452</v>
      </c>
      <c r="D15" s="1">
        <v>107.00049837854492</v>
      </c>
      <c r="E15" s="1">
        <v>112.92187036152657</v>
      </c>
      <c r="F15" s="1">
        <v>104.80771028025704</v>
      </c>
      <c r="G15" s="1">
        <v>106.95204542859892</v>
      </c>
      <c r="H15" s="1">
        <v>112.43699425987124</v>
      </c>
      <c r="I15" s="1">
        <v>106.96264015476311</v>
      </c>
      <c r="J15" s="1">
        <v>99.817022080262106</v>
      </c>
      <c r="K15" s="1">
        <v>99.817022080262106</v>
      </c>
      <c r="L15" s="1">
        <v>94.419262978954862</v>
      </c>
      <c r="M15" s="1">
        <v>88.76415372168286</v>
      </c>
      <c r="N15" s="1">
        <v>71.807501451059721</v>
      </c>
      <c r="O15" s="24">
        <v>62.486555183137497</v>
      </c>
      <c r="P15" s="1">
        <v>55.591907816480848</v>
      </c>
      <c r="Q15" s="1">
        <v>52.119674679832308</v>
      </c>
      <c r="R15" s="1">
        <v>50.177474111309479</v>
      </c>
      <c r="S15" s="1">
        <v>50.554614094673269</v>
      </c>
      <c r="T15" s="1">
        <v>55.483310323811686</v>
      </c>
      <c r="U15" s="1">
        <v>56.162280132080298</v>
      </c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874.38916400399341</v>
      </c>
      <c r="D17" s="6">
        <f t="shared" ref="D17:U17" si="5">D18+D19+D20+D21</f>
        <v>918.62799999999993</v>
      </c>
      <c r="E17" s="6">
        <f t="shared" si="5"/>
        <v>1001.6275900000001</v>
      </c>
      <c r="F17" s="6">
        <f t="shared" si="5"/>
        <v>1118.1682399999997</v>
      </c>
      <c r="G17" s="6">
        <f t="shared" si="5"/>
        <v>1305.6048799999999</v>
      </c>
      <c r="H17" s="6">
        <f t="shared" si="5"/>
        <v>1409.76549</v>
      </c>
      <c r="I17" s="6">
        <f t="shared" si="5"/>
        <v>1471.8598000000002</v>
      </c>
      <c r="J17" s="6">
        <f t="shared" si="5"/>
        <v>1443.2604799999999</v>
      </c>
      <c r="K17" s="6">
        <f t="shared" si="5"/>
        <v>2025.5324799999999</v>
      </c>
      <c r="L17" s="6">
        <f t="shared" si="5"/>
        <v>1976.1191700000002</v>
      </c>
      <c r="M17" s="6">
        <f t="shared" si="5"/>
        <v>1988.9304313399998</v>
      </c>
      <c r="N17" s="6">
        <f t="shared" si="5"/>
        <v>1867.7740498500002</v>
      </c>
      <c r="O17" s="6">
        <f t="shared" si="5"/>
        <v>1838.7583734699999</v>
      </c>
      <c r="P17" s="6">
        <f t="shared" si="5"/>
        <v>1824.1874683399999</v>
      </c>
      <c r="Q17" s="6">
        <f t="shared" si="5"/>
        <v>1877.5950867399999</v>
      </c>
      <c r="R17" s="6">
        <f t="shared" si="5"/>
        <v>1870.13411795</v>
      </c>
      <c r="S17" s="6">
        <f t="shared" si="5"/>
        <v>1933.1437019600003</v>
      </c>
      <c r="T17" s="6">
        <f t="shared" si="5"/>
        <v>2062.1135236200003</v>
      </c>
      <c r="U17" s="6">
        <f t="shared" si="5"/>
        <v>2190.6058129899998</v>
      </c>
      <c r="V17" s="1"/>
      <c r="W17" s="1"/>
    </row>
    <row r="18" spans="2:23" ht="16" x14ac:dyDescent="0.2">
      <c r="B18" t="s">
        <v>119</v>
      </c>
      <c r="C18" s="1">
        <v>753.80412726399345</v>
      </c>
      <c r="D18" s="1">
        <v>792.27099999999996</v>
      </c>
      <c r="E18" s="1">
        <v>862.84699999999998</v>
      </c>
      <c r="F18" s="1">
        <v>971.71269999999993</v>
      </c>
      <c r="G18" s="1">
        <v>1147.82413</v>
      </c>
      <c r="H18" s="1">
        <v>1241.6989199999998</v>
      </c>
      <c r="I18" s="1">
        <v>1337.7001299999999</v>
      </c>
      <c r="J18" s="1">
        <v>1327.34898</v>
      </c>
      <c r="K18" s="1">
        <v>1909.6209799999999</v>
      </c>
      <c r="L18" s="1">
        <v>1865.8336100000001</v>
      </c>
      <c r="M18" s="1">
        <v>1892.9093378499999</v>
      </c>
      <c r="N18" s="1">
        <v>1786.4975836400001</v>
      </c>
      <c r="O18" s="24">
        <v>1810.0607</v>
      </c>
      <c r="P18" s="24">
        <v>1810.38798733</v>
      </c>
      <c r="Q18" s="24">
        <v>1864.5459281399999</v>
      </c>
      <c r="R18" s="24">
        <v>1850.9876010800001</v>
      </c>
      <c r="S18" s="24">
        <v>1910.3653045700003</v>
      </c>
      <c r="T18" s="24">
        <v>2034.7984345600003</v>
      </c>
      <c r="U18" s="24">
        <v>2160.2000391900001</v>
      </c>
      <c r="V18" s="1"/>
      <c r="W18" s="1"/>
    </row>
    <row r="19" spans="2:23" ht="14" x14ac:dyDescent="0.2">
      <c r="B19" t="s">
        <v>62</v>
      </c>
      <c r="C19" s="1">
        <v>53.184055489999999</v>
      </c>
      <c r="D19" s="1">
        <v>56.216999999999999</v>
      </c>
      <c r="E19" s="1">
        <v>61.932000000000002</v>
      </c>
      <c r="F19" s="1">
        <v>68.469100000000012</v>
      </c>
      <c r="G19" s="1">
        <v>75.494259999999997</v>
      </c>
      <c r="H19" s="1">
        <v>80.056970000000007</v>
      </c>
      <c r="I19" s="1">
        <v>49.460599999999999</v>
      </c>
      <c r="J19" s="1">
        <v>36.363669999999999</v>
      </c>
      <c r="K19" s="1">
        <v>36.363669999999999</v>
      </c>
      <c r="L19" s="1">
        <v>31.759160000000001</v>
      </c>
      <c r="M19" s="1">
        <v>20.368045519999999</v>
      </c>
      <c r="N19" s="1">
        <v>14.076807179999998</v>
      </c>
      <c r="O19" s="25">
        <v>10.5039163</v>
      </c>
      <c r="P19" s="35">
        <v>10.223751009999999</v>
      </c>
      <c r="Q19" s="35">
        <v>11.768776990000001</v>
      </c>
      <c r="R19" s="35">
        <v>11.876698540000001</v>
      </c>
      <c r="S19" s="35">
        <v>15.820241360000001</v>
      </c>
      <c r="T19" s="10">
        <v>19.938559800000004</v>
      </c>
      <c r="U19" s="1">
        <v>22.330053459999995</v>
      </c>
      <c r="V19" s="1"/>
      <c r="W19" s="1"/>
    </row>
    <row r="20" spans="2:23" x14ac:dyDescent="0.15">
      <c r="B20" t="s">
        <v>18</v>
      </c>
      <c r="C20" s="1">
        <v>67.400981250000001</v>
      </c>
      <c r="D20" s="1">
        <v>70.14</v>
      </c>
      <c r="E20" s="1">
        <v>76.848590000000002</v>
      </c>
      <c r="F20" s="1">
        <v>77.986440000000002</v>
      </c>
      <c r="G20" s="1">
        <v>82.286490000000001</v>
      </c>
      <c r="H20" s="1">
        <v>88.009600000000006</v>
      </c>
      <c r="I20" s="1">
        <v>84.699070000000006</v>
      </c>
      <c r="J20" s="1">
        <v>79.547830000000005</v>
      </c>
      <c r="K20" s="1">
        <v>79.547830000000005</v>
      </c>
      <c r="L20" s="1">
        <v>78.526399999999995</v>
      </c>
      <c r="M20" s="1">
        <v>75.653047970000003</v>
      </c>
      <c r="N20" s="1">
        <v>63.844029029999994</v>
      </c>
      <c r="O20" s="1">
        <v>14.987647169999999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3.3556300000000001</v>
      </c>
      <c r="O21" s="32">
        <v>3.2061100000000002</v>
      </c>
      <c r="P21" s="32">
        <v>3.5757300000000001</v>
      </c>
      <c r="Q21" s="32">
        <v>1.2803816100000003</v>
      </c>
      <c r="R21" s="32">
        <v>7.2698183299999988</v>
      </c>
      <c r="S21" s="32">
        <v>6.9581560299999996</v>
      </c>
      <c r="T21" s="50">
        <v>7.3765292599999999</v>
      </c>
      <c r="U21" s="50">
        <v>8.0757203400000002</v>
      </c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1299.7406873392338</v>
      </c>
      <c r="D23" s="4">
        <f t="shared" ref="D23:K23" si="6">D24+D25+D26</f>
        <v>1399.386</v>
      </c>
      <c r="E23" s="4">
        <f t="shared" si="6"/>
        <v>1495.2765100000001</v>
      </c>
      <c r="F23" s="4">
        <f t="shared" si="6"/>
        <v>1610.5701200000001</v>
      </c>
      <c r="G23" s="4">
        <f t="shared" si="6"/>
        <v>1739.8136100000004</v>
      </c>
      <c r="H23" s="4">
        <f t="shared" si="6"/>
        <v>1787.4083500000002</v>
      </c>
      <c r="I23" s="4">
        <f t="shared" si="6"/>
        <v>1621.3486200000002</v>
      </c>
      <c r="J23" s="4">
        <f t="shared" si="6"/>
        <v>1331.0056699999998</v>
      </c>
      <c r="K23" s="4">
        <f t="shared" si="6"/>
        <v>1881.7596630714281</v>
      </c>
      <c r="L23" s="4">
        <f>L24+L25+L26</f>
        <v>2407.7995999999998</v>
      </c>
      <c r="M23" s="4">
        <f>M24+M25+M26</f>
        <v>2368.5814874982439</v>
      </c>
      <c r="N23" s="4">
        <f>N24+N25+N26</f>
        <v>2308.3432820013154</v>
      </c>
      <c r="O23" s="4">
        <f t="shared" ref="O23:U23" si="7">O24+O25+O26+O27</f>
        <v>2390.6513589726496</v>
      </c>
      <c r="P23" s="4">
        <f t="shared" si="7"/>
        <v>2512.8138228694161</v>
      </c>
      <c r="Q23" s="4">
        <f t="shared" si="7"/>
        <v>2686.9569634455297</v>
      </c>
      <c r="R23" s="18">
        <f t="shared" si="7"/>
        <v>2770.4110106343578</v>
      </c>
      <c r="S23" s="18">
        <f t="shared" si="7"/>
        <v>2791.6998473528388</v>
      </c>
      <c r="T23" s="18">
        <f t="shared" si="7"/>
        <v>2977.2920591751463</v>
      </c>
      <c r="U23" s="18">
        <f t="shared" si="7"/>
        <v>3038.3366810638981</v>
      </c>
      <c r="V23" s="1"/>
      <c r="W23" s="1"/>
    </row>
    <row r="24" spans="2:23" ht="16" x14ac:dyDescent="0.2">
      <c r="B24" t="s">
        <v>20</v>
      </c>
      <c r="C24" s="1">
        <v>795.53337703227282</v>
      </c>
      <c r="D24" s="1">
        <v>870.18299999999999</v>
      </c>
      <c r="E24" s="1">
        <v>935.62599999999998</v>
      </c>
      <c r="F24" s="1">
        <v>1038.42336</v>
      </c>
      <c r="G24" s="1">
        <v>1134.0380400000001</v>
      </c>
      <c r="H24" s="1">
        <v>1147.9743700000001</v>
      </c>
      <c r="I24" s="1">
        <v>984.35080000000005</v>
      </c>
      <c r="J24" s="1">
        <v>696.21652000000006</v>
      </c>
      <c r="K24" s="1">
        <v>994.59502857142854</v>
      </c>
      <c r="L24" s="1">
        <v>1487.3826899999999</v>
      </c>
      <c r="M24" s="1">
        <v>1492.9693782152465</v>
      </c>
      <c r="N24" s="1">
        <v>1523.6323442505809</v>
      </c>
      <c r="O24" s="24">
        <v>1559.2709643093649</v>
      </c>
      <c r="P24" s="24">
        <v>1662.6689230952773</v>
      </c>
      <c r="Q24" s="24">
        <v>1774.6136844973607</v>
      </c>
      <c r="R24" s="24">
        <v>1831.3049239259706</v>
      </c>
      <c r="S24" s="24">
        <v>1847.9126782565409</v>
      </c>
      <c r="T24" s="24">
        <v>2012.2102729229291</v>
      </c>
      <c r="U24" s="24">
        <v>2014.0185266912251</v>
      </c>
      <c r="V24" s="1"/>
      <c r="W24" s="1"/>
    </row>
    <row r="25" spans="2:23" x14ac:dyDescent="0.15">
      <c r="B25" t="s">
        <v>24</v>
      </c>
      <c r="C25" s="1">
        <v>463.77731030696083</v>
      </c>
      <c r="D25" s="1">
        <v>486.33499999999998</v>
      </c>
      <c r="E25" s="1">
        <v>512.84723000000008</v>
      </c>
      <c r="F25" s="1">
        <v>523.59748000000002</v>
      </c>
      <c r="G25" s="1">
        <v>551.52902000000006</v>
      </c>
      <c r="H25" s="1">
        <v>578.31611999999996</v>
      </c>
      <c r="I25" s="1">
        <v>568.73435000000006</v>
      </c>
      <c r="J25" s="1">
        <v>560.83440999999993</v>
      </c>
      <c r="K25" s="1">
        <v>813.20989449999979</v>
      </c>
      <c r="L25" s="1">
        <v>842.62790999999993</v>
      </c>
      <c r="M25" s="1">
        <v>797.64951185087989</v>
      </c>
      <c r="N25" s="1">
        <v>700.2499866445014</v>
      </c>
      <c r="O25" s="1">
        <v>749.09754516893963</v>
      </c>
      <c r="P25" s="1">
        <v>759.60648193402358</v>
      </c>
      <c r="Q25" s="1">
        <v>804.57191602416879</v>
      </c>
      <c r="R25" s="1">
        <v>839.1758300842597</v>
      </c>
      <c r="S25" s="1">
        <v>849.73645860257307</v>
      </c>
      <c r="T25" s="1">
        <v>865.50361339583537</v>
      </c>
      <c r="U25" s="1">
        <v>927.65813883493945</v>
      </c>
      <c r="V25" s="1"/>
      <c r="W25" s="1"/>
    </row>
    <row r="26" spans="2:23" ht="14" x14ac:dyDescent="0.2">
      <c r="B26" t="s">
        <v>100</v>
      </c>
      <c r="C26" s="1">
        <v>40.43</v>
      </c>
      <c r="D26" s="1">
        <v>42.868000000000002</v>
      </c>
      <c r="E26" s="1">
        <v>46.803280000000001</v>
      </c>
      <c r="F26" s="1">
        <v>48.549280000000003</v>
      </c>
      <c r="G26" s="1">
        <v>54.246549999999999</v>
      </c>
      <c r="H26" s="1">
        <v>61.11786</v>
      </c>
      <c r="I26" s="1">
        <v>68.263469999999998</v>
      </c>
      <c r="J26" s="1">
        <v>73.954740000000001</v>
      </c>
      <c r="K26" s="1">
        <v>73.954740000000001</v>
      </c>
      <c r="L26" s="1">
        <v>77.789000000000001</v>
      </c>
      <c r="M26" s="1">
        <v>77.962597432117519</v>
      </c>
      <c r="N26" s="1">
        <v>84.460951106232898</v>
      </c>
      <c r="O26" s="25">
        <v>82.282849494345129</v>
      </c>
      <c r="P26" s="25">
        <v>79.638417840115181</v>
      </c>
      <c r="Q26" s="25">
        <v>79.321936424000128</v>
      </c>
      <c r="R26" s="25">
        <v>74.287070194128063</v>
      </c>
      <c r="S26" s="25">
        <v>74.752236723724636</v>
      </c>
      <c r="T26" s="25">
        <v>77.938061776381204</v>
      </c>
      <c r="U26" s="25">
        <v>80.263149637733292</v>
      </c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10.9</v>
      </c>
      <c r="Q27" s="35">
        <v>28.449426500000001</v>
      </c>
      <c r="R27" s="35">
        <v>25.643186429999997</v>
      </c>
      <c r="S27" s="10">
        <v>19.298473770000001</v>
      </c>
      <c r="T27" s="10">
        <v>21.64011108</v>
      </c>
      <c r="U27" s="10">
        <v>16.396865900000002</v>
      </c>
      <c r="V27" s="1"/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U29" si="8">SUM(C30:C38)</f>
        <v>2192.1600909330004</v>
      </c>
      <c r="D29" s="4">
        <f t="shared" si="8"/>
        <v>2347.9327802269995</v>
      </c>
      <c r="E29" s="4">
        <f t="shared" si="8"/>
        <v>2463.626751025</v>
      </c>
      <c r="F29" s="4">
        <f t="shared" si="8"/>
        <v>2709.563656542</v>
      </c>
      <c r="G29" s="4">
        <f t="shared" si="8"/>
        <v>3037.844908995</v>
      </c>
      <c r="H29" s="4">
        <f t="shared" si="8"/>
        <v>3266.0863713989997</v>
      </c>
      <c r="I29" s="4">
        <f t="shared" si="8"/>
        <v>2761.5255065440006</v>
      </c>
      <c r="J29" s="4">
        <f t="shared" si="8"/>
        <v>2053.8135626668804</v>
      </c>
      <c r="K29" s="4">
        <f t="shared" si="8"/>
        <v>1325.3410010215714</v>
      </c>
      <c r="L29" s="4">
        <f t="shared" si="8"/>
        <v>1895.3097536606792</v>
      </c>
      <c r="M29" s="4">
        <f t="shared" si="8"/>
        <v>1634.8521364278854</v>
      </c>
      <c r="N29" s="4">
        <f t="shared" si="8"/>
        <v>1468.553885722356</v>
      </c>
      <c r="O29" s="4">
        <f t="shared" si="8"/>
        <v>1367.8000224081277</v>
      </c>
      <c r="P29" s="4">
        <f t="shared" si="8"/>
        <v>1416.9788347720505</v>
      </c>
      <c r="Q29" s="4">
        <f t="shared" si="8"/>
        <v>1513.462529904042</v>
      </c>
      <c r="R29" s="4">
        <f t="shared" si="8"/>
        <v>1462.2021589499175</v>
      </c>
      <c r="S29" s="4">
        <f t="shared" si="8"/>
        <v>1417.2418339659621</v>
      </c>
      <c r="T29" s="4">
        <f t="shared" si="8"/>
        <v>1566.7646881853107</v>
      </c>
      <c r="U29" s="4">
        <f t="shared" si="8"/>
        <v>1655.8303632213724</v>
      </c>
      <c r="V29" s="1"/>
      <c r="W29" s="1"/>
    </row>
    <row r="30" spans="2:23" x14ac:dyDescent="0.15">
      <c r="B30" t="s">
        <v>102</v>
      </c>
      <c r="C30" s="1">
        <v>2152.0857909330002</v>
      </c>
      <c r="D30" s="1">
        <v>2297.9357802269997</v>
      </c>
      <c r="E30" s="1">
        <v>2364.2957510249998</v>
      </c>
      <c r="F30" s="1">
        <v>2669.6580765419999</v>
      </c>
      <c r="G30" s="1">
        <v>3004.8291589949999</v>
      </c>
      <c r="H30" s="1">
        <v>3226.9753713989999</v>
      </c>
      <c r="I30" s="1">
        <v>2674.2713365440004</v>
      </c>
      <c r="J30" s="1">
        <v>1892.1159126668801</v>
      </c>
      <c r="K30" s="1">
        <v>627.85973781695566</v>
      </c>
      <c r="L30" s="1">
        <v>863.1528097556627</v>
      </c>
      <c r="M30" s="1">
        <v>684.74461303763121</v>
      </c>
      <c r="N30" s="1">
        <v>601.14514224136985</v>
      </c>
      <c r="O30" s="1">
        <v>380.80804476359498</v>
      </c>
      <c r="P30" s="1">
        <v>389.1709350518243</v>
      </c>
      <c r="Q30" s="1">
        <v>402.3311221471568</v>
      </c>
      <c r="R30" s="1">
        <v>382.17485857873544</v>
      </c>
      <c r="S30" s="1">
        <v>364.25815214405424</v>
      </c>
      <c r="T30" s="1">
        <v>405.94440021110694</v>
      </c>
      <c r="U30" s="1">
        <v>419.70522731211059</v>
      </c>
      <c r="V30" s="1"/>
      <c r="W30" s="1"/>
    </row>
    <row r="31" spans="2:23" x14ac:dyDescent="0.15">
      <c r="B31" t="s">
        <v>23</v>
      </c>
      <c r="C31" s="1">
        <v>40.074300000000001</v>
      </c>
      <c r="D31" s="1">
        <v>49.997</v>
      </c>
      <c r="E31" s="1">
        <v>99.331000000000003</v>
      </c>
      <c r="F31" s="1">
        <v>39.90558</v>
      </c>
      <c r="G31" s="1">
        <v>0</v>
      </c>
      <c r="H31" s="1">
        <v>0</v>
      </c>
      <c r="I31" s="1">
        <v>48.54457</v>
      </c>
      <c r="J31" s="1">
        <v>40.35389</v>
      </c>
      <c r="M31" s="1"/>
      <c r="N31" s="1"/>
      <c r="O31" s="1"/>
      <c r="P31" s="1"/>
      <c r="Q31" s="1"/>
      <c r="S31" s="1"/>
      <c r="T31" s="1"/>
      <c r="U31" s="1"/>
      <c r="V31" s="1"/>
      <c r="W31" s="1"/>
    </row>
    <row r="32" spans="2:23" x14ac:dyDescent="0.15">
      <c r="B32" t="s">
        <v>80</v>
      </c>
      <c r="C32" s="1"/>
      <c r="D32" s="1"/>
      <c r="E32" s="1"/>
      <c r="F32" s="1"/>
      <c r="G32" s="1">
        <v>33.015749999999997</v>
      </c>
      <c r="H32" s="1">
        <v>39.110999999999997</v>
      </c>
      <c r="I32" s="1">
        <v>38.709600000000002</v>
      </c>
      <c r="J32" s="1">
        <v>38.351399999999998</v>
      </c>
      <c r="M32" s="1"/>
      <c r="N32" s="1"/>
      <c r="O32" s="1"/>
      <c r="P32" s="1"/>
      <c r="Q32" s="1"/>
    </row>
    <row r="33" spans="1:23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82.992360000000005</v>
      </c>
      <c r="M33" s="1"/>
      <c r="N33" s="1"/>
      <c r="O33" s="1"/>
      <c r="P33" s="1"/>
      <c r="Q33" s="1"/>
    </row>
    <row r="34" spans="1:23" x14ac:dyDescent="0.15">
      <c r="B34" t="s">
        <v>123</v>
      </c>
      <c r="K34" s="1">
        <v>486.99573041712119</v>
      </c>
      <c r="L34" s="1">
        <v>694.28896534043861</v>
      </c>
      <c r="M34" s="1">
        <v>650.90207240489326</v>
      </c>
      <c r="N34" s="1">
        <v>648.44819293982164</v>
      </c>
      <c r="O34" s="1">
        <v>756.55177380794885</v>
      </c>
      <c r="P34" s="1">
        <v>852.49695410368076</v>
      </c>
      <c r="Q34" s="1">
        <v>904.18247549001217</v>
      </c>
      <c r="R34" s="1">
        <v>872.74798034144669</v>
      </c>
      <c r="S34" s="1">
        <v>886.06919507915427</v>
      </c>
      <c r="T34" s="1">
        <v>975.35556487018675</v>
      </c>
      <c r="U34" s="1">
        <v>1017.7455292514123</v>
      </c>
    </row>
    <row r="35" spans="1:23" x14ac:dyDescent="0.15">
      <c r="B35" t="s">
        <v>124</v>
      </c>
      <c r="K35" s="1">
        <v>210.48553278749452</v>
      </c>
      <c r="L35" s="1">
        <v>337.86797856457798</v>
      </c>
      <c r="M35" s="1">
        <v>299.20545098536104</v>
      </c>
      <c r="N35" s="1">
        <v>218.96055054116448</v>
      </c>
      <c r="O35" s="1">
        <v>230.44020383658389</v>
      </c>
      <c r="P35" s="1">
        <v>175.31094561654544</v>
      </c>
      <c r="Q35" s="12">
        <v>206.94893226687304</v>
      </c>
      <c r="R35" s="1">
        <v>207.2793200297354</v>
      </c>
      <c r="S35" s="1">
        <v>166.91448674275347</v>
      </c>
      <c r="T35" s="1">
        <v>185.46472310401691</v>
      </c>
      <c r="U35" s="1">
        <v>218.37960665784959</v>
      </c>
    </row>
    <row r="36" spans="1:23" x14ac:dyDescent="0.15">
      <c r="B36" t="s">
        <v>52</v>
      </c>
      <c r="K36" s="1"/>
      <c r="M36" s="1"/>
      <c r="N36" s="1"/>
      <c r="O36" s="1">
        <v>0</v>
      </c>
      <c r="P36" s="1"/>
      <c r="Q36" s="1"/>
      <c r="R36">
        <v>0</v>
      </c>
      <c r="S36">
        <v>0</v>
      </c>
      <c r="T36">
        <v>0</v>
      </c>
      <c r="U36">
        <v>0</v>
      </c>
    </row>
    <row r="37" spans="1:23" x14ac:dyDescent="0.15">
      <c r="B37" t="s">
        <v>53</v>
      </c>
      <c r="K37" s="1"/>
      <c r="M37" s="1"/>
      <c r="N37" s="1"/>
      <c r="O37" s="1"/>
      <c r="P37" s="1"/>
      <c r="Q37" s="1"/>
    </row>
    <row r="38" spans="1:23" x14ac:dyDescent="0.15">
      <c r="B38" t="s">
        <v>54</v>
      </c>
      <c r="K38" s="1"/>
      <c r="M38" s="1"/>
      <c r="N38" s="1"/>
      <c r="O38" s="1"/>
      <c r="P38" s="1"/>
      <c r="Q38" s="1"/>
    </row>
    <row r="39" spans="1:23" x14ac:dyDescent="0.15">
      <c r="M39" s="1"/>
      <c r="N39" s="1"/>
      <c r="O39" s="1"/>
      <c r="P39" s="1"/>
      <c r="Q39" s="1"/>
    </row>
    <row r="40" spans="1:23" x14ac:dyDescent="0.15">
      <c r="A40" s="7"/>
      <c r="B40" s="7" t="s">
        <v>109</v>
      </c>
      <c r="C40" s="8">
        <f t="shared" ref="C40:U40" si="9">C9+C23+C29</f>
        <v>5045.451703108517</v>
      </c>
      <c r="D40" s="8">
        <f t="shared" si="9"/>
        <v>5397.9877246364913</v>
      </c>
      <c r="E40" s="8">
        <f t="shared" si="9"/>
        <v>5854.7935559486759</v>
      </c>
      <c r="F40" s="8">
        <f t="shared" si="9"/>
        <v>6474.9959661642961</v>
      </c>
      <c r="G40" s="8">
        <f t="shared" si="9"/>
        <v>7271.8384504799897</v>
      </c>
      <c r="H40" s="8">
        <f t="shared" si="9"/>
        <v>7684.8115423523923</v>
      </c>
      <c r="I40" s="8">
        <f t="shared" si="9"/>
        <v>6842.5700938792388</v>
      </c>
      <c r="J40" s="8">
        <f t="shared" si="9"/>
        <v>5628.7974831550873</v>
      </c>
      <c r="K40" s="8">
        <f t="shared" si="9"/>
        <v>6033.3509145812068</v>
      </c>
      <c r="L40" s="8">
        <f t="shared" si="9"/>
        <v>7069.3193162945618</v>
      </c>
      <c r="M40" s="8">
        <f t="shared" si="9"/>
        <v>6695.2475486451622</v>
      </c>
      <c r="N40" s="8">
        <f t="shared" si="9"/>
        <v>6338.5439968743522</v>
      </c>
      <c r="O40" s="8">
        <f t="shared" si="9"/>
        <v>6212.4593658191661</v>
      </c>
      <c r="P40" s="8">
        <f t="shared" si="9"/>
        <v>6383.3911237937964</v>
      </c>
      <c r="Q40" s="8">
        <f t="shared" si="9"/>
        <v>6761.6019759550672</v>
      </c>
      <c r="R40" s="8">
        <f t="shared" si="9"/>
        <v>6803.7051796613387</v>
      </c>
      <c r="S40" s="8">
        <f t="shared" si="9"/>
        <v>6857.7723872136758</v>
      </c>
      <c r="T40" s="8">
        <f t="shared" si="9"/>
        <v>7364.3269566717227</v>
      </c>
      <c r="U40" s="8">
        <f t="shared" si="9"/>
        <v>7679.0090454081728</v>
      </c>
    </row>
    <row r="41" spans="1:23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21.927679999999999</v>
      </c>
      <c r="M41" s="1">
        <v>104.80276000000001</v>
      </c>
      <c r="N41" s="1">
        <v>91.999814999999984</v>
      </c>
      <c r="O41" s="1">
        <v>69.631049687729387</v>
      </c>
      <c r="P41" s="1">
        <v>43.872995023235461</v>
      </c>
      <c r="Q41" s="1">
        <v>57.093255053253131</v>
      </c>
      <c r="R41" s="1">
        <v>65.693824337374267</v>
      </c>
      <c r="S41" s="1">
        <v>70.647144091657907</v>
      </c>
      <c r="T41" s="1">
        <v>76.54511661482897</v>
      </c>
      <c r="U41" s="1">
        <v>19.650515429640869</v>
      </c>
    </row>
    <row r="42" spans="1:23" x14ac:dyDescent="0.15">
      <c r="A42" s="7"/>
      <c r="B42" s="41" t="s">
        <v>147</v>
      </c>
      <c r="C42" s="8">
        <f>C40+C41</f>
        <v>5045.451703108517</v>
      </c>
      <c r="D42" s="8">
        <f t="shared" ref="D42:S42" si="10">D40+D41</f>
        <v>5397.9877246364913</v>
      </c>
      <c r="E42" s="8">
        <f t="shared" si="10"/>
        <v>5854.7935559486759</v>
      </c>
      <c r="F42" s="8">
        <f t="shared" si="10"/>
        <v>6474.9959661642961</v>
      </c>
      <c r="G42" s="8">
        <f t="shared" si="10"/>
        <v>7271.8384504799897</v>
      </c>
      <c r="H42" s="8">
        <f t="shared" si="10"/>
        <v>7684.8115423523923</v>
      </c>
      <c r="I42" s="8">
        <f t="shared" si="10"/>
        <v>6842.5700938792388</v>
      </c>
      <c r="J42" s="8">
        <f t="shared" si="10"/>
        <v>5628.7974831550873</v>
      </c>
      <c r="K42" s="8">
        <f t="shared" si="10"/>
        <v>6033.3509145812068</v>
      </c>
      <c r="L42" s="8">
        <f t="shared" si="10"/>
        <v>7091.2469962945615</v>
      </c>
      <c r="M42" s="8">
        <f t="shared" si="10"/>
        <v>6800.0503086451617</v>
      </c>
      <c r="N42" s="8">
        <f t="shared" si="10"/>
        <v>6430.5438118743523</v>
      </c>
      <c r="O42" s="8">
        <f t="shared" si="10"/>
        <v>6282.0904155068956</v>
      </c>
      <c r="P42" s="8">
        <f t="shared" si="10"/>
        <v>6427.2641188170319</v>
      </c>
      <c r="Q42" s="8">
        <f t="shared" si="10"/>
        <v>6818.6952310083207</v>
      </c>
      <c r="R42" s="8">
        <f t="shared" si="10"/>
        <v>6869.3990039987129</v>
      </c>
      <c r="S42" s="8">
        <f t="shared" si="10"/>
        <v>6928.4195313053333</v>
      </c>
      <c r="T42" s="8">
        <f t="shared" ref="T42:U42" si="11">T40+T41</f>
        <v>7440.8720732865513</v>
      </c>
      <c r="U42" s="8">
        <f t="shared" si="11"/>
        <v>7698.6595608378138</v>
      </c>
    </row>
    <row r="43" spans="1:23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3" x14ac:dyDescent="0.15">
      <c r="B44" s="41" t="s">
        <v>148</v>
      </c>
      <c r="C44" s="8">
        <f>C40</f>
        <v>5045.451703108517</v>
      </c>
      <c r="D44" s="8">
        <f t="shared" ref="D44:S44" si="12">D40</f>
        <v>5397.9877246364913</v>
      </c>
      <c r="E44" s="8">
        <f t="shared" si="12"/>
        <v>5854.7935559486759</v>
      </c>
      <c r="F44" s="8">
        <f t="shared" si="12"/>
        <v>6474.9959661642961</v>
      </c>
      <c r="G44" s="8">
        <f t="shared" si="12"/>
        <v>7271.8384504799897</v>
      </c>
      <c r="H44" s="8">
        <f t="shared" si="12"/>
        <v>7684.8115423523923</v>
      </c>
      <c r="I44" s="8">
        <f t="shared" si="12"/>
        <v>6842.5700938792388</v>
      </c>
      <c r="J44" s="8">
        <f t="shared" si="12"/>
        <v>5628.7974831550873</v>
      </c>
      <c r="K44" s="8">
        <f t="shared" si="12"/>
        <v>6033.3509145812068</v>
      </c>
      <c r="L44" s="8">
        <f t="shared" si="12"/>
        <v>7069.3193162945618</v>
      </c>
      <c r="M44" s="8">
        <f t="shared" si="12"/>
        <v>6695.2475486451622</v>
      </c>
      <c r="N44" s="8">
        <f t="shared" si="12"/>
        <v>6338.5439968743522</v>
      </c>
      <c r="O44" s="8">
        <f t="shared" si="12"/>
        <v>6212.4593658191661</v>
      </c>
      <c r="P44" s="8">
        <f t="shared" si="12"/>
        <v>6383.3911237937964</v>
      </c>
      <c r="Q44" s="8">
        <f t="shared" si="12"/>
        <v>6761.6019759550672</v>
      </c>
      <c r="R44" s="8">
        <f t="shared" si="12"/>
        <v>6803.7051796613387</v>
      </c>
      <c r="S44" s="8">
        <f t="shared" si="12"/>
        <v>6857.7723872136758</v>
      </c>
      <c r="T44" s="8">
        <f t="shared" ref="T44:U44" si="13">T40</f>
        <v>7364.3269566717227</v>
      </c>
      <c r="U44" s="8">
        <f t="shared" si="13"/>
        <v>7679.0090454081728</v>
      </c>
    </row>
    <row r="45" spans="1:23" x14ac:dyDescent="0.15">
      <c r="B45" t="s">
        <v>97</v>
      </c>
      <c r="C45" s="1">
        <v>159.29499208058289</v>
      </c>
      <c r="D45" s="1">
        <v>297.07928327313465</v>
      </c>
      <c r="E45" s="1">
        <v>283.83177144332882</v>
      </c>
      <c r="F45" s="1">
        <v>315.14093755852144</v>
      </c>
      <c r="G45" s="1">
        <v>440.06007903903304</v>
      </c>
      <c r="H45" s="1">
        <v>359.48699352783808</v>
      </c>
      <c r="I45" s="1">
        <v>-440.53900625816891</v>
      </c>
      <c r="J45" s="1">
        <v>-1541.794045085263</v>
      </c>
      <c r="K45" s="1">
        <v>-1436.9467240523111</v>
      </c>
      <c r="L45" s="1">
        <v>316.90364991903533</v>
      </c>
      <c r="M45" s="1">
        <v>260.49850958211357</v>
      </c>
      <c r="N45" s="1">
        <v>162.92629744574134</v>
      </c>
      <c r="O45" s="1">
        <v>28.408623292617616</v>
      </c>
      <c r="P45" s="1">
        <v>362.80485380165464</v>
      </c>
      <c r="Q45" s="1">
        <v>313.35314826260344</v>
      </c>
      <c r="R45" s="1">
        <v>335.32462524972999</v>
      </c>
      <c r="S45" s="1">
        <v>115.49753513577359</v>
      </c>
      <c r="T45" s="1">
        <v>384.36505889576711</v>
      </c>
      <c r="U45" s="1">
        <v>277.20210974293678</v>
      </c>
      <c r="V45" s="1"/>
      <c r="W45" s="1"/>
    </row>
    <row r="46" spans="1:23" x14ac:dyDescent="0.15">
      <c r="B46" t="s">
        <v>98</v>
      </c>
      <c r="C46" s="1">
        <v>65.439149999999998</v>
      </c>
      <c r="D46" s="1">
        <v>54.660400000000003</v>
      </c>
      <c r="E46" s="1">
        <v>159.29499208058289</v>
      </c>
      <c r="F46" s="1">
        <v>297.07928327313465</v>
      </c>
      <c r="G46" s="1">
        <v>283.83177144332882</v>
      </c>
      <c r="H46" s="1">
        <v>315.14093755852144</v>
      </c>
      <c r="I46" s="1">
        <v>440.06007903903304</v>
      </c>
      <c r="J46" s="1">
        <v>359.48699352783808</v>
      </c>
      <c r="K46" s="1">
        <v>359.72086482106647</v>
      </c>
      <c r="L46" s="1">
        <v>0</v>
      </c>
      <c r="M46" s="1">
        <v>-88.583653732934906</v>
      </c>
      <c r="N46" s="1">
        <v>137.86282524406604</v>
      </c>
      <c r="O46" s="1">
        <v>81.452133164989405</v>
      </c>
      <c r="P46" s="1">
        <v>-16.049012308462409</v>
      </c>
      <c r="Q46" s="1">
        <v>-45.263323574959657</v>
      </c>
      <c r="R46" s="1">
        <v>289.14255974399572</v>
      </c>
      <c r="S46" s="1">
        <v>239.68673850234273</v>
      </c>
      <c r="T46" s="1">
        <v>261.64700891921478</v>
      </c>
      <c r="U46" s="1">
        <v>41.812490173548873</v>
      </c>
      <c r="V46" s="1"/>
      <c r="W46" s="1"/>
    </row>
    <row r="47" spans="1:23" x14ac:dyDescent="0.15">
      <c r="B47" s="3" t="s">
        <v>15</v>
      </c>
      <c r="C47" s="4">
        <f>C40-C45+C46</f>
        <v>4951.595861027934</v>
      </c>
      <c r="D47" s="4">
        <f>D40-D45+D46</f>
        <v>5155.5688413633561</v>
      </c>
      <c r="E47" s="4">
        <f>E40-E45+E46</f>
        <v>5730.2567765859303</v>
      </c>
      <c r="F47" s="4">
        <f t="shared" ref="F47:K47" si="14">F40-F45+F46</f>
        <v>6456.9343118789093</v>
      </c>
      <c r="G47" s="4">
        <f t="shared" si="14"/>
        <v>7115.6101428842858</v>
      </c>
      <c r="H47" s="4">
        <f t="shared" si="14"/>
        <v>7640.4654863830756</v>
      </c>
      <c r="I47" s="4">
        <f t="shared" si="14"/>
        <v>7723.1691791764406</v>
      </c>
      <c r="J47" s="4">
        <f t="shared" si="14"/>
        <v>7530.0785217681887</v>
      </c>
      <c r="K47" s="4">
        <f t="shared" si="14"/>
        <v>7830.0185034545839</v>
      </c>
      <c r="L47" s="4">
        <f t="shared" ref="L47:Q47" si="15">L40-L45+L46</f>
        <v>6752.4156663755266</v>
      </c>
      <c r="M47" s="4">
        <f t="shared" si="15"/>
        <v>6346.1653853301132</v>
      </c>
      <c r="N47" s="4">
        <f t="shared" si="15"/>
        <v>6313.4805246726764</v>
      </c>
      <c r="O47" s="4">
        <f t="shared" si="15"/>
        <v>6265.5028756915381</v>
      </c>
      <c r="P47" s="4">
        <f t="shared" si="15"/>
        <v>6004.5372576836789</v>
      </c>
      <c r="Q47" s="4">
        <f t="shared" si="15"/>
        <v>6402.9855041175042</v>
      </c>
      <c r="R47" s="4">
        <f>R40-R45+R46</f>
        <v>6757.5231141556042</v>
      </c>
      <c r="S47" s="4">
        <f>S40-S45+S46</f>
        <v>6981.9615905802448</v>
      </c>
      <c r="T47" s="4">
        <f>T40-T45+T46</f>
        <v>7241.6089066951699</v>
      </c>
      <c r="U47" s="4">
        <f>U40-U45+U46</f>
        <v>7443.619425838785</v>
      </c>
    </row>
    <row r="48" spans="1:23" x14ac:dyDescent="0.15">
      <c r="M48" s="1"/>
      <c r="N48" s="1"/>
      <c r="O48" s="1"/>
      <c r="P48" s="1"/>
      <c r="Q48" s="1"/>
      <c r="R48" s="1"/>
    </row>
    <row r="49" spans="1:21" x14ac:dyDescent="0.15">
      <c r="A49" s="3"/>
      <c r="B49" s="3" t="s">
        <v>118</v>
      </c>
      <c r="C49" s="4">
        <f>C50+C51+C52</f>
        <v>8.2093590669995589</v>
      </c>
      <c r="D49" s="4">
        <f t="shared" ref="D49:K49" si="16">D50+D51+D52</f>
        <v>29.784219773000132</v>
      </c>
      <c r="E49" s="4">
        <f t="shared" si="16"/>
        <v>33.96881897500036</v>
      </c>
      <c r="F49" s="4">
        <f t="shared" si="16"/>
        <v>38.414723458000026</v>
      </c>
      <c r="G49" s="4">
        <f t="shared" si="16"/>
        <v>43.237631004999912</v>
      </c>
      <c r="H49" s="4">
        <f t="shared" si="16"/>
        <v>47.498898601000292</v>
      </c>
      <c r="I49" s="4">
        <f t="shared" si="16"/>
        <v>39.363463455999408</v>
      </c>
      <c r="J49" s="4">
        <f t="shared" si="16"/>
        <v>27.881537333119923</v>
      </c>
      <c r="K49" s="4">
        <f t="shared" si="16"/>
        <v>7.841199999999958</v>
      </c>
      <c r="L49" s="18">
        <f t="shared" ref="L49:Q49" si="17">L50+L51+L52</f>
        <v>12.502981419999903</v>
      </c>
      <c r="M49" s="18">
        <f t="shared" si="17"/>
        <v>13.363450069999999</v>
      </c>
      <c r="N49" s="18">
        <f t="shared" si="17"/>
        <v>13.207061201651999</v>
      </c>
      <c r="O49" s="18">
        <f t="shared" si="17"/>
        <v>14.99694278406</v>
      </c>
      <c r="P49" s="18">
        <f t="shared" si="17"/>
        <v>16.186002956555999</v>
      </c>
      <c r="Q49" s="18">
        <f t="shared" si="17"/>
        <v>16.733348115323999</v>
      </c>
      <c r="R49" s="18">
        <f>R50+R51+R52</f>
        <v>15.895029237095997</v>
      </c>
      <c r="S49" s="18">
        <f>S50+S51+S52</f>
        <v>15.396441836724</v>
      </c>
      <c r="T49" s="18">
        <f>T50+T51+T52</f>
        <v>17.167449448139998</v>
      </c>
      <c r="U49" s="18">
        <f>U50+U51+U52</f>
        <v>17.749396887060001</v>
      </c>
    </row>
    <row r="50" spans="1:21" x14ac:dyDescent="0.15">
      <c r="B50" t="s">
        <v>43</v>
      </c>
      <c r="C50" s="1">
        <v>2.0906699955958175E-4</v>
      </c>
      <c r="D50" s="1">
        <v>29.784219773000132</v>
      </c>
      <c r="E50" s="1">
        <v>30.644368975000361</v>
      </c>
      <c r="F50" s="1">
        <v>38.414723458000026</v>
      </c>
      <c r="G50" s="1">
        <v>43.237631004999912</v>
      </c>
      <c r="H50" s="1">
        <v>47.498898601000292</v>
      </c>
      <c r="I50" s="1">
        <v>39.363463455999408</v>
      </c>
      <c r="J50" s="1">
        <v>27.881537333119923</v>
      </c>
      <c r="K50" s="1">
        <v>7.841199999999958</v>
      </c>
      <c r="L50" s="1">
        <v>12.448569999999904</v>
      </c>
      <c r="M50" s="1">
        <v>11.71031818</v>
      </c>
      <c r="N50" s="1">
        <v>13.207061201651999</v>
      </c>
      <c r="O50" s="1">
        <v>14.99694278406</v>
      </c>
      <c r="P50" s="1">
        <v>16.186002956555999</v>
      </c>
      <c r="Q50" s="1">
        <v>16.733348115323999</v>
      </c>
      <c r="R50" s="1">
        <v>15.895029237095997</v>
      </c>
      <c r="S50" s="1">
        <v>15.396441836724</v>
      </c>
      <c r="T50" s="1">
        <v>17.167449448139998</v>
      </c>
      <c r="U50" s="1">
        <v>17.749396887060001</v>
      </c>
    </row>
    <row r="51" spans="1:21" x14ac:dyDescent="0.15">
      <c r="B51" t="s">
        <v>57</v>
      </c>
      <c r="K51" s="1"/>
      <c r="M51" s="1"/>
      <c r="N51" s="1"/>
      <c r="O51" s="1"/>
      <c r="P51" s="1"/>
      <c r="Q51" s="1"/>
    </row>
    <row r="52" spans="1:21" x14ac:dyDescent="0.15">
      <c r="B52" t="s">
        <v>120</v>
      </c>
      <c r="C52" s="11">
        <v>8.2091499999999993</v>
      </c>
      <c r="D52" s="11"/>
      <c r="E52" s="11">
        <v>3.3244500000000001</v>
      </c>
      <c r="F52" s="1"/>
      <c r="G52" s="1"/>
      <c r="H52" s="1"/>
      <c r="I52" s="1"/>
      <c r="J52" s="1"/>
      <c r="L52" s="17">
        <v>5.4411420000000002E-2</v>
      </c>
      <c r="M52" s="23">
        <v>1.65313189</v>
      </c>
      <c r="N52" s="1">
        <v>0</v>
      </c>
      <c r="O52" s="1"/>
      <c r="P52" s="1"/>
      <c r="Q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1" x14ac:dyDescent="0.15">
      <c r="M54" s="1"/>
      <c r="N54" s="1"/>
      <c r="O54" s="1"/>
      <c r="P54" s="1"/>
      <c r="Q54" s="1"/>
    </row>
    <row r="55" spans="1:21" x14ac:dyDescent="0.15">
      <c r="B55" s="3" t="s">
        <v>48</v>
      </c>
      <c r="M55" s="1"/>
      <c r="N55" s="1"/>
      <c r="O55" s="1"/>
      <c r="P55" s="1"/>
      <c r="Q55" s="1"/>
    </row>
    <row r="56" spans="1:21" x14ac:dyDescent="0.15">
      <c r="B56" t="s">
        <v>49</v>
      </c>
      <c r="C56" s="1">
        <v>750.25199999999995</v>
      </c>
      <c r="D56" s="1">
        <v>788.505</v>
      </c>
      <c r="E56" s="1">
        <v>858.73605999999995</v>
      </c>
      <c r="F56" s="1">
        <v>966.43248000000006</v>
      </c>
      <c r="G56" s="1">
        <v>1140.8386499999999</v>
      </c>
      <c r="H56" s="1">
        <v>1231.37816</v>
      </c>
      <c r="I56" s="1">
        <v>1326.2736299999999</v>
      </c>
      <c r="J56" s="1">
        <v>1314.63616</v>
      </c>
      <c r="K56" s="1">
        <v>1896.90816</v>
      </c>
      <c r="L56" s="1">
        <v>1851.03377</v>
      </c>
      <c r="M56" s="1">
        <v>1857.6937707499999</v>
      </c>
      <c r="N56" s="1">
        <v>1749.39881801</v>
      </c>
      <c r="O56" s="28">
        <v>1775.57286</v>
      </c>
      <c r="P56" s="1">
        <v>1774.8672447299998</v>
      </c>
      <c r="Q56" s="1">
        <v>1771.2111052999996</v>
      </c>
      <c r="R56" s="1">
        <v>1780.7678891200005</v>
      </c>
      <c r="S56" s="1">
        <v>1835.3373857399999</v>
      </c>
      <c r="T56" s="1">
        <v>1955.01406374</v>
      </c>
      <c r="U56" s="1">
        <v>2076.5104272899998</v>
      </c>
    </row>
    <row r="57" spans="1:21" x14ac:dyDescent="0.15">
      <c r="B57" t="s">
        <v>50</v>
      </c>
      <c r="C57" s="1">
        <v>101.29300000000001</v>
      </c>
      <c r="D57" s="1">
        <v>107.113</v>
      </c>
      <c r="E57" s="1">
        <v>154.62899999999999</v>
      </c>
      <c r="F57" s="1">
        <v>184.417</v>
      </c>
      <c r="G57" s="1">
        <v>184.93600000000001</v>
      </c>
      <c r="H57" s="1">
        <v>161.864</v>
      </c>
      <c r="I57" s="1">
        <v>124.202</v>
      </c>
      <c r="J57" s="1">
        <v>126.185</v>
      </c>
      <c r="K57" s="1">
        <v>126.185</v>
      </c>
      <c r="L57" s="1">
        <v>114.154</v>
      </c>
      <c r="M57" s="1">
        <v>118.40900000000001</v>
      </c>
      <c r="N57" s="1">
        <v>138.52500000000001</v>
      </c>
      <c r="O57" s="1">
        <v>133.982</v>
      </c>
      <c r="P57" s="1">
        <v>165.63800000000001</v>
      </c>
      <c r="Q57" s="1">
        <v>171.43199999999999</v>
      </c>
      <c r="R57" s="1">
        <v>197.506</v>
      </c>
      <c r="S57" s="1">
        <v>194.767</v>
      </c>
      <c r="T57" s="1">
        <v>180.74700000000001</v>
      </c>
      <c r="U57" s="1">
        <v>188.46700000000001</v>
      </c>
    </row>
    <row r="58" spans="1:21" x14ac:dyDescent="0.15">
      <c r="B58" t="s">
        <v>51</v>
      </c>
      <c r="C58" s="1">
        <v>307.82299999999998</v>
      </c>
      <c r="D58" s="1">
        <v>346.67</v>
      </c>
      <c r="E58" s="1">
        <v>484.416</v>
      </c>
      <c r="F58" s="1">
        <v>587.12400000000002</v>
      </c>
      <c r="G58" s="1">
        <v>682.97</v>
      </c>
      <c r="H58" s="1">
        <v>677.31799999999998</v>
      </c>
      <c r="I58" s="1">
        <v>431.05500000000001</v>
      </c>
      <c r="J58" s="1">
        <v>337.28800000000001</v>
      </c>
      <c r="K58" s="1">
        <v>337.28800000000001</v>
      </c>
      <c r="L58" s="1">
        <v>334.88499999999999</v>
      </c>
      <c r="M58" s="1">
        <v>258.53100000000001</v>
      </c>
      <c r="N58" s="1">
        <v>217.047</v>
      </c>
      <c r="O58" s="1">
        <v>214.27099999999999</v>
      </c>
      <c r="P58" s="1">
        <v>217.85400000000001</v>
      </c>
      <c r="Q58" s="1">
        <v>264.06200000000001</v>
      </c>
      <c r="R58" s="1">
        <v>241.86600000000001</v>
      </c>
      <c r="S58" s="1">
        <f>182.464+75.155</f>
        <v>257.61900000000003</v>
      </c>
      <c r="T58" s="1">
        <f>204.238+84.589</f>
        <v>288.827</v>
      </c>
      <c r="U58" s="1">
        <v>298.59199999999998</v>
      </c>
    </row>
    <row r="59" spans="1:21" x14ac:dyDescent="0.15">
      <c r="B59" t="s">
        <v>61</v>
      </c>
      <c r="C59" s="1">
        <v>67.400981250000001</v>
      </c>
      <c r="D59" s="1">
        <v>70.14</v>
      </c>
      <c r="E59" s="1">
        <v>76.848590000000002</v>
      </c>
      <c r="F59" s="1">
        <v>77.986440000000002</v>
      </c>
      <c r="G59" s="1">
        <v>82.286490000000001</v>
      </c>
      <c r="H59" s="1">
        <v>88.009600000000006</v>
      </c>
      <c r="I59" s="1">
        <v>84.699070000000006</v>
      </c>
      <c r="J59" s="1">
        <v>79.53</v>
      </c>
      <c r="K59" s="1">
        <v>79.53</v>
      </c>
      <c r="L59" s="1">
        <v>78.526399999999995</v>
      </c>
      <c r="M59" s="1">
        <v>75.653047970000003</v>
      </c>
      <c r="N59" s="1">
        <v>122.56101105</v>
      </c>
      <c r="O59" s="1">
        <v>38.34885044</v>
      </c>
      <c r="P59" s="1"/>
      <c r="Q59" s="1"/>
    </row>
    <row r="60" spans="1:21" x14ac:dyDescent="0.15">
      <c r="B60" t="s">
        <v>45</v>
      </c>
      <c r="C60" s="1">
        <v>112.717</v>
      </c>
      <c r="D60" s="1">
        <v>100.108</v>
      </c>
      <c r="E60" s="1">
        <v>103.875</v>
      </c>
      <c r="F60" s="1">
        <v>98.569000000000003</v>
      </c>
      <c r="G60" s="1">
        <v>97.772000000000006</v>
      </c>
      <c r="H60" s="1">
        <v>95.715999999999994</v>
      </c>
      <c r="I60" s="1">
        <v>99.403999999999996</v>
      </c>
      <c r="J60" s="1">
        <v>93.936999999999998</v>
      </c>
      <c r="K60" s="1">
        <v>93.936999999999998</v>
      </c>
      <c r="L60" s="1">
        <v>86.885999999999996</v>
      </c>
      <c r="M60" s="1">
        <v>64.171999999999997</v>
      </c>
      <c r="N60" s="1">
        <v>76.024000000000001</v>
      </c>
      <c r="O60" s="1">
        <v>65.991</v>
      </c>
      <c r="P60" s="1">
        <v>61.707000000000001</v>
      </c>
      <c r="Q60" s="1">
        <v>61.518000000000001</v>
      </c>
      <c r="R60" s="1">
        <v>59.677</v>
      </c>
      <c r="S60" s="1">
        <v>60.223999999999997</v>
      </c>
      <c r="T60" s="1">
        <v>64.076999999999998</v>
      </c>
      <c r="U60" s="1">
        <v>59.585999999999999</v>
      </c>
    </row>
    <row r="61" spans="1:21" x14ac:dyDescent="0.15">
      <c r="B61" s="16" t="s">
        <v>63</v>
      </c>
      <c r="C61" s="1">
        <f t="shared" ref="C61:K61" si="18">C19</f>
        <v>53.184055489999999</v>
      </c>
      <c r="D61" s="1">
        <f t="shared" si="18"/>
        <v>56.216999999999999</v>
      </c>
      <c r="E61" s="1">
        <f t="shared" si="18"/>
        <v>61.932000000000002</v>
      </c>
      <c r="F61" s="1">
        <f t="shared" si="18"/>
        <v>68.469100000000012</v>
      </c>
      <c r="G61" s="1">
        <f t="shared" si="18"/>
        <v>75.494259999999997</v>
      </c>
      <c r="H61" s="1">
        <f t="shared" si="18"/>
        <v>80.056970000000007</v>
      </c>
      <c r="I61" s="1">
        <f t="shared" si="18"/>
        <v>49.460599999999999</v>
      </c>
      <c r="J61" s="1">
        <f t="shared" si="18"/>
        <v>36.363669999999999</v>
      </c>
      <c r="K61" s="1">
        <f t="shared" si="18"/>
        <v>36.363669999999999</v>
      </c>
      <c r="L61" s="1">
        <v>31.759160000000001</v>
      </c>
      <c r="M61" s="1">
        <v>20.368045519999999</v>
      </c>
      <c r="N61" s="1">
        <v>14.076807179999999</v>
      </c>
      <c r="O61" s="1">
        <v>10.5039163</v>
      </c>
      <c r="P61" s="1">
        <v>10.223751009999999</v>
      </c>
      <c r="Q61" s="1">
        <v>11.768776990000001</v>
      </c>
      <c r="R61" s="1">
        <v>11.876698540000001</v>
      </c>
      <c r="S61" s="1">
        <v>15.820241360000001</v>
      </c>
      <c r="T61" s="1">
        <v>19.938559800000004</v>
      </c>
      <c r="U61" s="1">
        <v>22.330053459999995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77.96997995000001</v>
      </c>
      <c r="P62" s="1">
        <v>87.964610000000008</v>
      </c>
      <c r="Q62" s="1">
        <v>37.930119500000004</v>
      </c>
      <c r="R62" s="1">
        <v>11.305566859999999</v>
      </c>
      <c r="S62" s="1">
        <v>0.15565837999999996</v>
      </c>
      <c r="T62" s="1">
        <v>1.3585230000000005E-2</v>
      </c>
      <c r="U62" s="1">
        <v>1.3585230000000005E-2</v>
      </c>
    </row>
    <row r="63" spans="1:21" x14ac:dyDescent="0.15">
      <c r="B63" t="s">
        <v>134</v>
      </c>
      <c r="C63" s="1">
        <v>85.924109999999999</v>
      </c>
      <c r="D63" s="1">
        <v>113.64501</v>
      </c>
      <c r="E63" s="1">
        <v>110.70874999999998</v>
      </c>
      <c r="F63" s="1">
        <v>106.5842</v>
      </c>
      <c r="G63" s="1">
        <v>124.48281000000001</v>
      </c>
      <c r="H63" s="1">
        <v>125.87034000000001</v>
      </c>
      <c r="I63" s="1">
        <v>127.38596000000001</v>
      </c>
      <c r="J63" s="1">
        <v>127.39146000000001</v>
      </c>
      <c r="K63" s="1">
        <v>127.39146000000001</v>
      </c>
      <c r="L63" s="1">
        <v>152.04990000000001</v>
      </c>
      <c r="M63" s="1">
        <v>145.59168</v>
      </c>
      <c r="N63" s="1">
        <v>143.27322000000001</v>
      </c>
      <c r="O63" s="1">
        <v>188.32004000000001</v>
      </c>
      <c r="P63" s="1">
        <v>209.92677</v>
      </c>
      <c r="Q63" s="1">
        <v>188.13282000000001</v>
      </c>
      <c r="R63" s="1">
        <v>185.95321000000001</v>
      </c>
      <c r="S63" s="1">
        <v>184.99294</v>
      </c>
      <c r="T63" s="1">
        <v>210.02914000000001</v>
      </c>
      <c r="U63" s="1">
        <v>224.40928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1" x14ac:dyDescent="0.15">
      <c r="B66" s="16"/>
      <c r="M66" s="1"/>
      <c r="N66" s="1"/>
      <c r="O66" s="1"/>
      <c r="P66" s="1"/>
      <c r="Q66" s="1"/>
    </row>
    <row r="67" spans="2:21" x14ac:dyDescent="0.15">
      <c r="B67" s="3" t="s">
        <v>0</v>
      </c>
      <c r="C67" s="4">
        <v>457.26</v>
      </c>
      <c r="D67" s="4">
        <v>488.24900000000002</v>
      </c>
      <c r="E67" s="4">
        <v>502.34832999999998</v>
      </c>
      <c r="F67" s="4">
        <v>567.22949000000006</v>
      </c>
      <c r="G67" s="4">
        <v>638.44420000000002</v>
      </c>
      <c r="H67" s="4">
        <v>685.64421000000004</v>
      </c>
      <c r="I67" s="4">
        <v>568.20968000000005</v>
      </c>
      <c r="J67" s="4">
        <v>402.02945999999997</v>
      </c>
      <c r="K67" s="4">
        <v>555.04997000000003</v>
      </c>
      <c r="L67" s="4">
        <v>749.19767999999999</v>
      </c>
      <c r="M67" s="4">
        <v>723.01393522728245</v>
      </c>
      <c r="N67" s="4">
        <v>694.00060947353222</v>
      </c>
      <c r="O67" s="4">
        <v>748.67822484330634</v>
      </c>
      <c r="P67" s="4">
        <v>790.43813046099979</v>
      </c>
      <c r="Q67" s="4">
        <v>821.97628051909385</v>
      </c>
      <c r="R67" s="4">
        <v>802.96364692129509</v>
      </c>
      <c r="S67" s="45">
        <v>794.89785635802559</v>
      </c>
      <c r="T67" s="4">
        <v>869.22681426022496</v>
      </c>
      <c r="U67" s="4">
        <v>900.36016480143098</v>
      </c>
    </row>
    <row r="68" spans="2:21" x14ac:dyDescent="0.15">
      <c r="M68" s="1"/>
      <c r="N68" s="1"/>
      <c r="O68" s="1"/>
      <c r="P68" s="1"/>
      <c r="Q68" s="1"/>
    </row>
    <row r="69" spans="2:21" x14ac:dyDescent="0.15">
      <c r="B69" s="7" t="s">
        <v>1</v>
      </c>
      <c r="M69" s="1"/>
      <c r="N69" s="1"/>
      <c r="O69" s="1"/>
      <c r="P69" s="1"/>
      <c r="Q69" s="1"/>
    </row>
    <row r="70" spans="2:21" x14ac:dyDescent="0.15">
      <c r="B70" t="s">
        <v>117</v>
      </c>
      <c r="C70" s="1">
        <v>40357.85</v>
      </c>
      <c r="D70" s="1">
        <v>42842.364999999998</v>
      </c>
      <c r="E70" s="1">
        <v>45544.680999999997</v>
      </c>
      <c r="F70" s="1">
        <v>48617.553</v>
      </c>
      <c r="G70" s="1">
        <v>51856.567999999999</v>
      </c>
      <c r="H70" s="1">
        <v>55466.216999999997</v>
      </c>
      <c r="I70" s="1">
        <v>56637.995000000003</v>
      </c>
      <c r="J70" s="1">
        <v>54795.978000000003</v>
      </c>
      <c r="K70" s="1">
        <v>54795.978000000003</v>
      </c>
      <c r="L70" s="1">
        <v>54970.430999999997</v>
      </c>
      <c r="M70" s="1">
        <v>54575.008000000002</v>
      </c>
      <c r="N70" s="1">
        <v>52868.470999999998</v>
      </c>
      <c r="O70" s="1">
        <v>51504.173999999999</v>
      </c>
      <c r="P70" s="1">
        <v>51539.425000000003</v>
      </c>
      <c r="Q70" s="1">
        <v>53238.351000000002</v>
      </c>
      <c r="R70" s="1">
        <v>54767.171999999999</v>
      </c>
      <c r="S70" s="1">
        <v>56051.830999999998</v>
      </c>
      <c r="T70" s="1">
        <v>58477.224999999999</v>
      </c>
      <c r="U70" s="1">
        <v>59794.928999999996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50318.073134109429</v>
      </c>
      <c r="D72" s="1">
        <f t="shared" ref="D72:P72" si="19">D70/D71</f>
        <v>51394.158397300307</v>
      </c>
      <c r="E72" s="1">
        <f t="shared" si="19"/>
        <v>52594.089119997705</v>
      </c>
      <c r="F72" s="1">
        <f t="shared" si="19"/>
        <v>53930.85731915693</v>
      </c>
      <c r="G72" s="1">
        <f t="shared" si="19"/>
        <v>55322.264692964731</v>
      </c>
      <c r="H72" s="1">
        <f t="shared" si="19"/>
        <v>57218.338556350391</v>
      </c>
      <c r="I72" s="1">
        <f t="shared" si="19"/>
        <v>57139.044173958901</v>
      </c>
      <c r="J72" s="1">
        <f t="shared" si="19"/>
        <v>55201.325226448898</v>
      </c>
      <c r="K72" s="1">
        <f t="shared" si="19"/>
        <v>55201.325226448898</v>
      </c>
      <c r="L72" s="1">
        <f t="shared" si="19"/>
        <v>55292.251196961464</v>
      </c>
      <c r="M72" s="1">
        <f t="shared" si="19"/>
        <v>54905.350080406097</v>
      </c>
      <c r="N72" s="1">
        <f t="shared" si="19"/>
        <v>53249.507610568595</v>
      </c>
      <c r="O72" s="1">
        <f t="shared" si="19"/>
        <v>51669.472258112495</v>
      </c>
      <c r="P72" s="1">
        <f t="shared" si="19"/>
        <v>51820.603433612334</v>
      </c>
      <c r="Q72" s="1">
        <f>Q70/Q71</f>
        <v>53238.351000000002</v>
      </c>
      <c r="R72" s="1">
        <f>R70/R71</f>
        <v>54590.898646897047</v>
      </c>
      <c r="S72" s="1">
        <f>S70/S71</f>
        <v>55154.676821471498</v>
      </c>
      <c r="T72" s="1">
        <f>T70/T71</f>
        <v>56865.610549091027</v>
      </c>
      <c r="U72" s="1">
        <f>U70/U71</f>
        <v>57350.683003416467</v>
      </c>
    </row>
    <row r="73" spans="2:21" x14ac:dyDescent="0.15">
      <c r="B73" t="s">
        <v>107</v>
      </c>
      <c r="C73" s="1">
        <v>2480369</v>
      </c>
      <c r="D73" s="1">
        <v>2487646</v>
      </c>
      <c r="E73" s="1">
        <v>2493918</v>
      </c>
      <c r="F73" s="1">
        <v>2510849</v>
      </c>
      <c r="G73" s="1">
        <v>2523020</v>
      </c>
      <c r="H73" s="1">
        <v>2528417</v>
      </c>
      <c r="I73" s="1">
        <v>2557330</v>
      </c>
      <c r="J73" s="1">
        <v>2563521</v>
      </c>
      <c r="K73" s="1">
        <v>2563521</v>
      </c>
      <c r="L73" s="1">
        <v>2559515</v>
      </c>
      <c r="M73" s="1">
        <v>2558463</v>
      </c>
      <c r="N73" s="1">
        <v>2546078</v>
      </c>
      <c r="O73" s="1">
        <v>2519875</v>
      </c>
      <c r="P73" s="38">
        <v>2494790</v>
      </c>
      <c r="Q73" s="38">
        <v>2472052</v>
      </c>
      <c r="R73" s="1">
        <v>2447519</v>
      </c>
      <c r="S73" s="1">
        <v>2425801</v>
      </c>
      <c r="T73" s="1">
        <v>2409164</v>
      </c>
      <c r="U73" s="1">
        <v>2399548</v>
      </c>
    </row>
    <row r="74" spans="2:21" x14ac:dyDescent="0.15">
      <c r="B74" t="s">
        <v>58</v>
      </c>
      <c r="C74" s="1">
        <v>2682105.6073137801</v>
      </c>
      <c r="D74" s="1">
        <v>2696064.3823447307</v>
      </c>
      <c r="E74" s="1">
        <v>2705961.5485899993</v>
      </c>
      <c r="F74" s="1">
        <v>2729985.160157382</v>
      </c>
      <c r="G74" s="1">
        <v>2743819.640100094</v>
      </c>
      <c r="H74" s="1">
        <v>2752397.4794325931</v>
      </c>
      <c r="I74" s="1">
        <v>2785740.3900273717</v>
      </c>
      <c r="J74" s="1">
        <v>2794116.1513691894</v>
      </c>
      <c r="K74" s="1">
        <v>2794116.1513691894</v>
      </c>
      <c r="L74" s="1"/>
      <c r="M74" s="1"/>
      <c r="N74" s="1"/>
      <c r="O74" s="1"/>
      <c r="P74" s="1"/>
      <c r="Q74" s="1"/>
    </row>
    <row r="75" spans="2:21" x14ac:dyDescent="0.15">
      <c r="B75" t="s">
        <v>59</v>
      </c>
      <c r="C75" s="1">
        <v>2644474.4803987453</v>
      </c>
      <c r="D75" s="1">
        <v>2658517.6566053173</v>
      </c>
      <c r="E75" s="1">
        <v>2667663.3925642087</v>
      </c>
      <c r="F75" s="1">
        <v>2689836.0270951367</v>
      </c>
      <c r="G75" s="1">
        <v>2702599.9192598248</v>
      </c>
      <c r="H75" s="1">
        <v>2709322.3161112345</v>
      </c>
      <c r="I75" s="1">
        <v>2741934.8958300129</v>
      </c>
      <c r="J75" s="1">
        <v>2749328.6543062609</v>
      </c>
      <c r="K75" s="1">
        <v>2749328.6543062609</v>
      </c>
      <c r="L75" s="1">
        <v>2744412.1500128047</v>
      </c>
      <c r="M75" s="1">
        <v>2741495.5100473952</v>
      </c>
      <c r="N75" s="1">
        <v>2727855.709692141</v>
      </c>
      <c r="O75" s="1">
        <v>2743354.5079167071</v>
      </c>
      <c r="P75" s="1">
        <v>2703497.4781940887</v>
      </c>
      <c r="Q75" s="1">
        <v>2671965</v>
      </c>
      <c r="R75" s="1">
        <v>2648174</v>
      </c>
      <c r="S75" s="1">
        <v>2626241</v>
      </c>
      <c r="T75" s="1">
        <v>2609988</v>
      </c>
      <c r="U75" s="1">
        <v>2607473</v>
      </c>
    </row>
    <row r="76" spans="2:21" x14ac:dyDescent="0.15">
      <c r="M76" s="1"/>
      <c r="N76" s="1"/>
      <c r="O76" s="1"/>
      <c r="P76" s="1"/>
      <c r="Q76" s="1"/>
    </row>
    <row r="77" spans="2:21" x14ac:dyDescent="0.15">
      <c r="B77" s="7" t="s">
        <v>60</v>
      </c>
      <c r="M77" s="1"/>
      <c r="N77" s="1"/>
      <c r="O77" s="1"/>
      <c r="P77" s="1"/>
      <c r="Q77" s="1"/>
    </row>
    <row r="78" spans="2:21" x14ac:dyDescent="0.15">
      <c r="B78" t="s">
        <v>66</v>
      </c>
      <c r="C78" s="9">
        <f t="shared" ref="C78:L78" si="20">C40/C70</f>
        <v>0.12501785162263393</v>
      </c>
      <c r="D78" s="9">
        <f t="shared" si="20"/>
        <v>0.12599649259877441</v>
      </c>
      <c r="E78" s="9">
        <f t="shared" si="20"/>
        <v>0.12855054481441369</v>
      </c>
      <c r="F78" s="9">
        <f t="shared" si="20"/>
        <v>0.13318226785630893</v>
      </c>
      <c r="G78" s="9">
        <f t="shared" si="20"/>
        <v>0.14022984418251494</v>
      </c>
      <c r="H78" s="9">
        <f t="shared" si="20"/>
        <v>0.13854940823442841</v>
      </c>
      <c r="I78" s="9">
        <f t="shared" si="20"/>
        <v>0.12081236445391894</v>
      </c>
      <c r="J78" s="9">
        <f t="shared" si="20"/>
        <v>0.10272282179460483</v>
      </c>
      <c r="K78" s="9">
        <f t="shared" si="20"/>
        <v>0.11010572554396614</v>
      </c>
      <c r="L78" s="14">
        <f t="shared" si="20"/>
        <v>0.1286022173683623</v>
      </c>
      <c r="M78" s="14">
        <f t="shared" ref="M78:R78" si="21">M40/M70</f>
        <v>0.12267973554204814</v>
      </c>
      <c r="N78" s="14">
        <f t="shared" si="21"/>
        <v>0.11989270498998075</v>
      </c>
      <c r="O78" s="14">
        <f t="shared" si="21"/>
        <v>0.12062050283185138</v>
      </c>
      <c r="P78" s="14">
        <f t="shared" si="21"/>
        <v>0.12385452736024502</v>
      </c>
      <c r="Q78" s="14">
        <f t="shared" si="21"/>
        <v>0.12700622481629956</v>
      </c>
      <c r="R78" s="14">
        <f t="shared" si="21"/>
        <v>0.12422962390063411</v>
      </c>
      <c r="S78" s="14">
        <f>S40/S70</f>
        <v>0.12234698251362522</v>
      </c>
      <c r="T78" s="14">
        <f>T40/T70</f>
        <v>0.12593495940807251</v>
      </c>
      <c r="U78" s="14">
        <f>U40/U70</f>
        <v>0.12842241263315446</v>
      </c>
    </row>
    <row r="79" spans="2:21" x14ac:dyDescent="0.15">
      <c r="B79" t="s">
        <v>110</v>
      </c>
      <c r="C79" s="9">
        <f t="shared" ref="C79:L79" si="22">C47/C70</f>
        <v>0.12269226088674036</v>
      </c>
      <c r="D79" s="9">
        <f t="shared" si="22"/>
        <v>0.12033810088129721</v>
      </c>
      <c r="E79" s="9">
        <f t="shared" si="22"/>
        <v>0.12581615790844886</v>
      </c>
      <c r="F79" s="9">
        <f t="shared" si="22"/>
        <v>0.13281076305668674</v>
      </c>
      <c r="G79" s="9">
        <f t="shared" si="22"/>
        <v>0.13721714369690424</v>
      </c>
      <c r="H79" s="9">
        <f t="shared" si="22"/>
        <v>0.13774989353218511</v>
      </c>
      <c r="I79" s="9">
        <f t="shared" si="22"/>
        <v>0.13636021506722545</v>
      </c>
      <c r="J79" s="9">
        <f t="shared" si="22"/>
        <v>0.13742027784900906</v>
      </c>
      <c r="K79" s="9">
        <f t="shared" si="22"/>
        <v>0.14289403692100511</v>
      </c>
      <c r="L79" s="14">
        <f t="shared" si="22"/>
        <v>0.1228372334642151</v>
      </c>
      <c r="M79" s="14">
        <f t="shared" ref="M79:R79" si="23">M47/M70</f>
        <v>0.11628336152200129</v>
      </c>
      <c r="N79" s="14">
        <f t="shared" si="23"/>
        <v>0.11941863279293015</v>
      </c>
      <c r="O79" s="14">
        <f t="shared" si="23"/>
        <v>0.12165039042644463</v>
      </c>
      <c r="P79" s="14">
        <f t="shared" si="23"/>
        <v>0.11650376886594443</v>
      </c>
      <c r="Q79" s="14">
        <f t="shared" si="23"/>
        <v>0.12027016960231364</v>
      </c>
      <c r="R79" s="14">
        <f t="shared" si="23"/>
        <v>0.12338638033301418</v>
      </c>
      <c r="S79" s="14">
        <f>S47/S70</f>
        <v>0.12456259619030545</v>
      </c>
      <c r="T79" s="14">
        <f>T47/T70</f>
        <v>0.12383639795997793</v>
      </c>
      <c r="U79" s="14">
        <f>U47/U70</f>
        <v>0.1244857975471262</v>
      </c>
    </row>
    <row r="80" spans="2:21" x14ac:dyDescent="0.15">
      <c r="B80" t="s">
        <v>161</v>
      </c>
      <c r="C80" s="1">
        <f t="shared" ref="C80:L80" si="24">C40/C71</f>
        <v>6290.6574010169361</v>
      </c>
      <c r="D80" s="1">
        <f t="shared" si="24"/>
        <v>6475.4836981256876</v>
      </c>
      <c r="E80" s="1">
        <f t="shared" si="24"/>
        <v>6760.9988103935329</v>
      </c>
      <c r="F80" s="1">
        <f t="shared" si="24"/>
        <v>7182.6338852003373</v>
      </c>
      <c r="G80" s="1">
        <f t="shared" si="24"/>
        <v>7757.8325577182914</v>
      </c>
      <c r="H80" s="1">
        <f t="shared" si="24"/>
        <v>7927.5669471395249</v>
      </c>
      <c r="I80" s="1">
        <f t="shared" si="24"/>
        <v>6903.1030292928963</v>
      </c>
      <c r="J80" s="1">
        <f t="shared" si="24"/>
        <v>5670.4358940625343</v>
      </c>
      <c r="K80" s="1">
        <f t="shared" si="24"/>
        <v>6077.981965046597</v>
      </c>
      <c r="L80" s="10">
        <f t="shared" si="24"/>
        <v>7110.7061072177294</v>
      </c>
      <c r="M80" s="10">
        <f t="shared" ref="M80:R80" si="25">M40/M71</f>
        <v>6735.7738277077924</v>
      </c>
      <c r="N80" s="10">
        <f t="shared" si="25"/>
        <v>6384.227506815635</v>
      </c>
      <c r="O80" s="10">
        <f t="shared" si="25"/>
        <v>6232.3977248299243</v>
      </c>
      <c r="P80" s="10">
        <f t="shared" si="25"/>
        <v>6418.2163457927454</v>
      </c>
      <c r="Q80" s="10">
        <f t="shared" si="25"/>
        <v>6761.6019759550672</v>
      </c>
      <c r="R80" s="10">
        <f t="shared" si="25"/>
        <v>6781.8068073016557</v>
      </c>
      <c r="S80" s="10">
        <f>S40/S71</f>
        <v>6748.008280621224</v>
      </c>
      <c r="T80" s="10">
        <f>T40/T71</f>
        <v>7161.3683562150381</v>
      </c>
      <c r="U80" s="10">
        <f>U40/U71</f>
        <v>7365.1130774579869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6">C40*1000000/C74</f>
        <v>1881.1532586003234</v>
      </c>
      <c r="D82" s="1">
        <f t="shared" si="26"/>
        <v>2002.1731528317339</v>
      </c>
      <c r="E82" s="1">
        <f t="shared" si="26"/>
        <v>2163.6647272388054</v>
      </c>
      <c r="F82" s="1">
        <f t="shared" si="26"/>
        <v>2371.8062869583573</v>
      </c>
      <c r="G82" s="1">
        <f t="shared" si="26"/>
        <v>2650.261097414812</v>
      </c>
      <c r="H82" s="1">
        <f t="shared" si="26"/>
        <v>2792.0427917034049</v>
      </c>
      <c r="I82" s="1">
        <f t="shared" si="26"/>
        <v>2456.2841958909194</v>
      </c>
      <c r="J82" s="1">
        <f t="shared" si="26"/>
        <v>2014.5180723417066</v>
      </c>
      <c r="K82" s="1">
        <f t="shared" si="26"/>
        <v>2159.3056937252618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7">C40*1000000/C75</f>
        <v>1907.9222509070089</v>
      </c>
      <c r="D83" s="10">
        <f t="shared" si="27"/>
        <v>2030.4502064241412</v>
      </c>
      <c r="E83" s="10">
        <f t="shared" si="27"/>
        <v>2194.7272554206838</v>
      </c>
      <c r="F83" s="10">
        <f t="shared" si="27"/>
        <v>2407.208432387943</v>
      </c>
      <c r="G83" s="10">
        <f t="shared" si="27"/>
        <v>2690.6825529956968</v>
      </c>
      <c r="H83" s="10">
        <f t="shared" si="27"/>
        <v>2836.4331171134395</v>
      </c>
      <c r="I83" s="10">
        <f t="shared" si="27"/>
        <v>2495.5260988455821</v>
      </c>
      <c r="J83" s="10">
        <f t="shared" si="27"/>
        <v>2047.3352555863876</v>
      </c>
      <c r="K83" s="10">
        <f t="shared" si="27"/>
        <v>2194.4815164717379</v>
      </c>
      <c r="L83" s="10">
        <f t="shared" si="27"/>
        <v>2575.8956490050441</v>
      </c>
      <c r="M83" s="10">
        <f t="shared" ref="M83:R83" si="28">M40*1000000/M75</f>
        <v>2442.1880408366651</v>
      </c>
      <c r="N83" s="10">
        <f t="shared" si="28"/>
        <v>2323.6360978893949</v>
      </c>
      <c r="O83" s="10">
        <f t="shared" si="28"/>
        <v>2264.5485109166166</v>
      </c>
      <c r="P83" s="10">
        <f t="shared" si="28"/>
        <v>2361.1603766162352</v>
      </c>
      <c r="Q83" s="10">
        <f t="shared" si="28"/>
        <v>2530.5728091330043</v>
      </c>
      <c r="R83" s="10">
        <f t="shared" si="28"/>
        <v>2569.2062453831732</v>
      </c>
      <c r="S83" s="10">
        <f>S40*1000000/S75</f>
        <v>2611.2502193110518</v>
      </c>
      <c r="T83" s="10">
        <f>T40*1000000/T75</f>
        <v>2821.5941822995824</v>
      </c>
      <c r="U83" s="10">
        <f>U40*1000000/U75</f>
        <v>2945.000406680404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2345.4174898494184</v>
      </c>
      <c r="D85" s="1">
        <f t="shared" ref="D85:K85" si="29">D80*1000000/D74</f>
        <v>2401.8282873846088</v>
      </c>
      <c r="E85" s="1">
        <f t="shared" si="29"/>
        <v>2498.5568674900424</v>
      </c>
      <c r="F85" s="1">
        <f t="shared" si="29"/>
        <v>2631.0157249302642</v>
      </c>
      <c r="G85" s="1">
        <f t="shared" si="29"/>
        <v>2827.3842946307095</v>
      </c>
      <c r="H85" s="1">
        <f t="shared" si="29"/>
        <v>2880.2405925665189</v>
      </c>
      <c r="I85" s="1">
        <f t="shared" si="29"/>
        <v>2478.0137639548921</v>
      </c>
      <c r="J85" s="1">
        <f t="shared" si="29"/>
        <v>2029.4202484330774</v>
      </c>
      <c r="K85" s="1">
        <f t="shared" si="29"/>
        <v>2175.2789203370189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2378.7930069449581</v>
      </c>
      <c r="D86" s="1">
        <f t="shared" ref="D86:L86" si="30">D80*1000000/D75</f>
        <v>2435.7497427323033</v>
      </c>
      <c r="E86" s="1">
        <f t="shared" si="30"/>
        <v>2534.427255417233</v>
      </c>
      <c r="F86" s="1">
        <f t="shared" si="30"/>
        <v>2670.286892155711</v>
      </c>
      <c r="G86" s="1">
        <f t="shared" si="30"/>
        <v>2870.5072113829447</v>
      </c>
      <c r="H86" s="1">
        <f t="shared" si="30"/>
        <v>2926.033163347719</v>
      </c>
      <c r="I86" s="1">
        <f t="shared" si="30"/>
        <v>2517.6028212016513</v>
      </c>
      <c r="J86" s="1">
        <f t="shared" si="30"/>
        <v>2062.4801931849643</v>
      </c>
      <c r="K86" s="1">
        <f t="shared" si="30"/>
        <v>2210.7149523672556</v>
      </c>
      <c r="L86" s="10">
        <f t="shared" si="30"/>
        <v>2590.9760336779418</v>
      </c>
      <c r="M86" s="10">
        <f t="shared" ref="M86:R86" si="31">M80*1000000/M75</f>
        <v>2456.9705852231518</v>
      </c>
      <c r="N86" s="10">
        <f t="shared" si="31"/>
        <v>2340.3831383501374</v>
      </c>
      <c r="O86" s="10">
        <f t="shared" si="31"/>
        <v>2271.8163864147414</v>
      </c>
      <c r="P86" s="10">
        <f t="shared" si="31"/>
        <v>2374.0419207196946</v>
      </c>
      <c r="Q86" s="10">
        <f t="shared" si="31"/>
        <v>2530.5728091330043</v>
      </c>
      <c r="R86" s="10">
        <f t="shared" si="31"/>
        <v>2560.9370106728848</v>
      </c>
      <c r="S86" s="10">
        <f>S80*1000000/S75</f>
        <v>2569.4550807108808</v>
      </c>
      <c r="T86" s="10">
        <f>T80*1000000/T75</f>
        <v>2743.8319088881017</v>
      </c>
      <c r="U86" s="10">
        <f>U80*1000000/U75</f>
        <v>2824.6171973623455</v>
      </c>
    </row>
    <row r="87" spans="2:23" x14ac:dyDescent="0.15">
      <c r="B87" t="s">
        <v>163</v>
      </c>
      <c r="C87" s="1">
        <f t="shared" ref="C87:L87" si="32">C47/C71</f>
        <v>6173.6381562882352</v>
      </c>
      <c r="D87" s="1">
        <f t="shared" si="32"/>
        <v>6184.6754179236923</v>
      </c>
      <c r="E87" s="1">
        <f t="shared" si="32"/>
        <v>6617.186221772663</v>
      </c>
      <c r="F87" s="1">
        <f t="shared" si="32"/>
        <v>7162.5983128585303</v>
      </c>
      <c r="G87" s="1">
        <f t="shared" si="32"/>
        <v>7591.163144012713</v>
      </c>
      <c r="H87" s="1">
        <f t="shared" si="32"/>
        <v>7881.8200442257885</v>
      </c>
      <c r="I87" s="1">
        <f t="shared" si="32"/>
        <v>7791.492352296731</v>
      </c>
      <c r="J87" s="1">
        <f t="shared" si="32"/>
        <v>7585.7814502521214</v>
      </c>
      <c r="K87" s="1">
        <f t="shared" si="32"/>
        <v>7887.9402049965993</v>
      </c>
      <c r="L87" s="10">
        <f t="shared" si="32"/>
        <v>6791.9471690431819</v>
      </c>
      <c r="M87" s="10">
        <f t="shared" ref="M87:R87" si="33">M47/M71</f>
        <v>6384.5786728919056</v>
      </c>
      <c r="N87" s="10">
        <f t="shared" si="33"/>
        <v>6358.9833957508299</v>
      </c>
      <c r="O87" s="10">
        <f t="shared" si="33"/>
        <v>6285.6114733277345</v>
      </c>
      <c r="P87" s="10">
        <f t="shared" si="33"/>
        <v>6037.295604923338</v>
      </c>
      <c r="Q87" s="10">
        <f t="shared" si="33"/>
        <v>6402.9855041175042</v>
      </c>
      <c r="R87" s="10">
        <f t="shared" si="33"/>
        <v>6735.7733831670675</v>
      </c>
      <c r="S87" s="10">
        <f>S47/S71</f>
        <v>6870.2097369197545</v>
      </c>
      <c r="T87" s="10">
        <f>T47/T71</f>
        <v>7042.0323781943553</v>
      </c>
      <c r="U87" s="10">
        <f>U47/U71</f>
        <v>7139.3455135527147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2301.7878712357428</v>
      </c>
      <c r="D89" s="1">
        <f t="shared" ref="D89:K89" si="34">D87*1000000/D74</f>
        <v>2293.96429047624</v>
      </c>
      <c r="E89" s="1">
        <f t="shared" si="34"/>
        <v>2445.4102924044478</v>
      </c>
      <c r="F89" s="1">
        <f t="shared" si="34"/>
        <v>2623.6766475483737</v>
      </c>
      <c r="G89" s="1">
        <f t="shared" si="34"/>
        <v>2766.6407197725975</v>
      </c>
      <c r="H89" s="1">
        <f t="shared" si="34"/>
        <v>2863.6198452887065</v>
      </c>
      <c r="I89" s="1">
        <f t="shared" si="34"/>
        <v>2796.9197633021986</v>
      </c>
      <c r="J89" s="1">
        <f t="shared" si="34"/>
        <v>2714.9127091709811</v>
      </c>
      <c r="K89" s="1">
        <f t="shared" si="34"/>
        <v>2823.053795072658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2334.542534650343</v>
      </c>
      <c r="D90" s="1">
        <f t="shared" ref="D90:L90" si="35">D87*1000000/D75</f>
        <v>2326.3623630850566</v>
      </c>
      <c r="E90" s="1">
        <f t="shared" si="35"/>
        <v>2480.5176845839228</v>
      </c>
      <c r="F90" s="1">
        <f t="shared" si="35"/>
        <v>2662.838269957188</v>
      </c>
      <c r="G90" s="1">
        <f t="shared" si="35"/>
        <v>2808.8371830084807</v>
      </c>
      <c r="H90" s="1">
        <f t="shared" si="35"/>
        <v>2909.1481649694538</v>
      </c>
      <c r="I90" s="1">
        <f t="shared" si="35"/>
        <v>2841.6037026065724</v>
      </c>
      <c r="J90" s="1">
        <f t="shared" si="35"/>
        <v>2759.1395588048545</v>
      </c>
      <c r="K90" s="1">
        <f t="shared" si="35"/>
        <v>2869.0422997053315</v>
      </c>
      <c r="L90" s="10">
        <f t="shared" si="35"/>
        <v>2474.8276854157975</v>
      </c>
      <c r="M90" s="10">
        <f t="shared" ref="M90:R90" si="36">M87*1000000/M75</f>
        <v>2328.8670907878045</v>
      </c>
      <c r="N90" s="10">
        <f t="shared" si="36"/>
        <v>2331.1289424719935</v>
      </c>
      <c r="O90" s="10">
        <f t="shared" si="36"/>
        <v>2291.213714884047</v>
      </c>
      <c r="P90" s="10">
        <f t="shared" si="36"/>
        <v>2233.1426804053081</v>
      </c>
      <c r="Q90" s="10">
        <f t="shared" si="36"/>
        <v>2396.358299647452</v>
      </c>
      <c r="R90" s="10">
        <f t="shared" si="36"/>
        <v>2543.5539292988556</v>
      </c>
      <c r="S90" s="10">
        <f>S87*1000000/S75</f>
        <v>2615.9860183889268</v>
      </c>
      <c r="T90" s="10">
        <f>T87*1000000/T75</f>
        <v>2698.109101725508</v>
      </c>
      <c r="U90" s="10">
        <f>U87*1000000/U75</f>
        <v>2738.0323836728949</v>
      </c>
    </row>
    <row r="91" spans="2:23" x14ac:dyDescent="0.15">
      <c r="M91" s="1"/>
      <c r="N91" s="1"/>
      <c r="O91" s="1"/>
      <c r="P91" s="1"/>
      <c r="Q91" s="1"/>
    </row>
    <row r="92" spans="2:23" x14ac:dyDescent="0.15">
      <c r="B92" t="s">
        <v>165</v>
      </c>
      <c r="M92" s="1"/>
      <c r="N92" s="1"/>
      <c r="O92" s="1"/>
      <c r="P92" s="1"/>
      <c r="Q92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5376.18</v>
      </c>
      <c r="O94" s="4">
        <f>SUM(O95:O99)</f>
        <v>5520.5300000000007</v>
      </c>
      <c r="P94" s="4">
        <f>SUM(P95:P99)</f>
        <v>5346.1</v>
      </c>
      <c r="Q94" s="4">
        <f>SUM(Q95:Q99)</f>
        <v>5645.6900000000005</v>
      </c>
      <c r="R94" s="4">
        <f>SUM(R95:R99)</f>
        <v>5667.420000000001</v>
      </c>
      <c r="S94" s="4">
        <v>5924.5845041400007</v>
      </c>
      <c r="T94" s="45">
        <v>6109.22</v>
      </c>
      <c r="U94" s="45">
        <v>6494.1</v>
      </c>
      <c r="V94" s="4">
        <v>6616.8168148100003</v>
      </c>
      <c r="W94" s="4">
        <v>6541.9626325499994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1772.04</v>
      </c>
      <c r="O95" s="1">
        <v>1767.12</v>
      </c>
      <c r="P95" s="1">
        <v>1695.21</v>
      </c>
      <c r="Q95" s="1">
        <v>1774.69</v>
      </c>
      <c r="R95" s="1">
        <v>1739.95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1384.84</v>
      </c>
      <c r="O96" s="1">
        <v>1623.06</v>
      </c>
      <c r="P96" s="1">
        <v>1627.72</v>
      </c>
      <c r="Q96" s="1">
        <v>1783.03</v>
      </c>
      <c r="R96" s="1">
        <v>1843.89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841.89</v>
      </c>
      <c r="O97" s="1">
        <v>944.45</v>
      </c>
      <c r="P97" s="1">
        <v>881.93</v>
      </c>
      <c r="Q97" s="1">
        <v>855.64</v>
      </c>
      <c r="R97" s="1">
        <v>868.77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708.87</v>
      </c>
      <c r="O98" s="1">
        <v>477.18</v>
      </c>
      <c r="P98" s="1">
        <v>410.75</v>
      </c>
      <c r="Q98" s="1">
        <v>416.93</v>
      </c>
      <c r="R98" s="1">
        <v>413.01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668.54</v>
      </c>
      <c r="O99" s="1">
        <v>708.72</v>
      </c>
      <c r="P99" s="1">
        <v>730.49</v>
      </c>
      <c r="Q99" s="1">
        <v>815.4</v>
      </c>
      <c r="R99" s="1">
        <v>801.8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266.67</v>
      </c>
      <c r="N101" s="4">
        <f>SUM(N102:N106)</f>
        <v>194.85000000000002</v>
      </c>
      <c r="O101" s="4">
        <f>SUM(O102:O106)</f>
        <v>-54.75</v>
      </c>
      <c r="P101" s="4">
        <f>SUM(P102:P106)</f>
        <v>318.31</v>
      </c>
      <c r="Q101" s="4">
        <v>250.99</v>
      </c>
      <c r="R101" s="4">
        <v>395.04539101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4.37</v>
      </c>
      <c r="N102" s="1">
        <v>88.85</v>
      </c>
      <c r="O102" s="1">
        <v>-215.66</v>
      </c>
      <c r="P102" s="1">
        <v>95.5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-4.21</v>
      </c>
      <c r="N103" s="1">
        <v>-18.97</v>
      </c>
      <c r="O103" s="1">
        <v>14.2</v>
      </c>
      <c r="P103" s="1">
        <v>53.76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-31.46</v>
      </c>
      <c r="N104" s="1">
        <v>-94.55</v>
      </c>
      <c r="O104" s="1">
        <v>-80.430000000000007</v>
      </c>
      <c r="P104" s="12">
        <v>-5.39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298</v>
      </c>
      <c r="N105" s="1">
        <v>219.52</v>
      </c>
      <c r="O105" s="1">
        <v>227.14</v>
      </c>
      <c r="P105" s="1">
        <v>174.44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-0.03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M109" s="1"/>
      <c r="N109" s="22">
        <v>30.01</v>
      </c>
      <c r="O109" s="1">
        <v>44.087000000000003</v>
      </c>
      <c r="P109" s="1">
        <v>34.538941250000001</v>
      </c>
      <c r="Q109" s="1">
        <v>33</v>
      </c>
      <c r="R109" s="1">
        <v>30.254663860000001</v>
      </c>
      <c r="S109" s="1">
        <v>31.492999999999999</v>
      </c>
      <c r="T109" s="1">
        <v>34.402999999999999</v>
      </c>
      <c r="U109" s="1">
        <v>29.830891130000005</v>
      </c>
    </row>
    <row r="110" spans="2:21" x14ac:dyDescent="0.15">
      <c r="B110" t="s">
        <v>128</v>
      </c>
      <c r="M110" s="1"/>
      <c r="N110" s="22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W111"/>
  <sheetViews>
    <sheetView topLeftCell="A6" zoomScale="150" zoomScaleNormal="150" zoomScalePageLayoutView="150" workbookViewId="0">
      <pane xSplit="15560" ySplit="4400" topLeftCell="T38" activePane="bottomRight"/>
      <selection activeCell="B10" sqref="B10"/>
      <selection pane="topRight" activeCell="T11" sqref="T11"/>
      <selection pane="bottomLeft" activeCell="B102" sqref="B102"/>
      <selection pane="bottomRight" activeCell="U41" sqref="U41:U42"/>
    </sheetView>
  </sheetViews>
  <sheetFormatPr baseColWidth="10" defaultRowHeight="13" x14ac:dyDescent="0.15"/>
  <cols>
    <col min="1" max="1" width="2.1640625" customWidth="1"/>
    <col min="2" max="2" width="58.33203125" customWidth="1"/>
  </cols>
  <sheetData>
    <row r="4" spans="2:22" x14ac:dyDescent="0.15">
      <c r="B4" s="7" t="s">
        <v>106</v>
      </c>
    </row>
    <row r="5" spans="2:22" x14ac:dyDescent="0.15">
      <c r="B5" t="s">
        <v>65</v>
      </c>
    </row>
    <row r="6" spans="2:22" x14ac:dyDescent="0.15">
      <c r="Q6" s="1"/>
    </row>
    <row r="7" spans="2:22" x14ac:dyDescent="0.15">
      <c r="B7" t="s">
        <v>2</v>
      </c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Q9" si="1">C10+C17</f>
        <v>30139.651120369148</v>
      </c>
      <c r="D9" s="4">
        <f t="shared" si="1"/>
        <v>33823.634031550144</v>
      </c>
      <c r="E9" s="4">
        <f t="shared" si="1"/>
        <v>38733.628514688666</v>
      </c>
      <c r="F9" s="4">
        <f t="shared" si="1"/>
        <v>44574.605603305768</v>
      </c>
      <c r="G9" s="4">
        <f t="shared" si="1"/>
        <v>52495.791186537826</v>
      </c>
      <c r="H9" s="4">
        <f t="shared" si="1"/>
        <v>53576.641884603217</v>
      </c>
      <c r="I9" s="4">
        <f t="shared" si="1"/>
        <v>47550.285964230628</v>
      </c>
      <c r="J9" s="4">
        <f t="shared" si="1"/>
        <v>41973.059418834426</v>
      </c>
      <c r="K9" s="4">
        <f t="shared" si="1"/>
        <v>52974.873178834438</v>
      </c>
      <c r="L9" s="4">
        <f t="shared" si="1"/>
        <v>51669.526835411059</v>
      </c>
      <c r="M9" s="4">
        <f t="shared" si="1"/>
        <v>49766.313936326027</v>
      </c>
      <c r="N9" s="4">
        <f t="shared" si="1"/>
        <v>47106.809422677077</v>
      </c>
      <c r="O9" s="4">
        <f t="shared" si="1"/>
        <v>46521.556466541217</v>
      </c>
      <c r="P9" s="4">
        <f t="shared" si="1"/>
        <v>48402.359477078993</v>
      </c>
      <c r="Q9" s="4">
        <f t="shared" si="1"/>
        <v>52007.673328547244</v>
      </c>
      <c r="R9" s="4">
        <f>R10+R17</f>
        <v>53127.015701777724</v>
      </c>
      <c r="S9" s="4">
        <f>S10+S17</f>
        <v>56395.367156785724</v>
      </c>
      <c r="T9" s="4">
        <f>T10+T17</f>
        <v>61016.471406038167</v>
      </c>
      <c r="U9" s="4">
        <f>U10+U17</f>
        <v>64221.499571211418</v>
      </c>
    </row>
    <row r="10" spans="2:22" x14ac:dyDescent="0.15">
      <c r="B10" s="5" t="s">
        <v>96</v>
      </c>
      <c r="C10" s="6">
        <f>SUM(C11:C16)</f>
        <v>13650.77874503535</v>
      </c>
      <c r="D10" s="6">
        <f t="shared" ref="D10:P10" si="2">SUM(D11:D16)</f>
        <v>16253.353031550147</v>
      </c>
      <c r="E10" s="6">
        <f t="shared" si="2"/>
        <v>19448.187504688667</v>
      </c>
      <c r="F10" s="6">
        <f t="shared" si="2"/>
        <v>22697.97955330577</v>
      </c>
      <c r="G10" s="6">
        <f t="shared" si="2"/>
        <v>26960.360796537825</v>
      </c>
      <c r="H10" s="6">
        <f t="shared" si="2"/>
        <v>26145.425144603225</v>
      </c>
      <c r="I10" s="6">
        <f t="shared" si="2"/>
        <v>19766.154524230627</v>
      </c>
      <c r="J10" s="6">
        <f t="shared" si="2"/>
        <v>15261.62160883443</v>
      </c>
      <c r="K10" s="6">
        <f t="shared" si="2"/>
        <v>15261.62160883443</v>
      </c>
      <c r="L10" s="6">
        <f t="shared" si="2"/>
        <v>14993.894535411046</v>
      </c>
      <c r="M10" s="6">
        <f t="shared" si="2"/>
        <v>13025.850291786026</v>
      </c>
      <c r="N10" s="6">
        <f t="shared" si="2"/>
        <v>12536.733125217092</v>
      </c>
      <c r="O10" s="6">
        <f t="shared" si="2"/>
        <v>12243.341537021201</v>
      </c>
      <c r="P10" s="6">
        <f t="shared" si="2"/>
        <v>13131.158416728988</v>
      </c>
      <c r="Q10" s="6">
        <f>SUM(Q11:Q16)</f>
        <v>14184.310537567246</v>
      </c>
      <c r="R10" s="6">
        <f>SUM(R11:R16)</f>
        <v>14837.307875067732</v>
      </c>
      <c r="S10" s="6">
        <f>SUM(S11:S16)</f>
        <v>15769.71288767572</v>
      </c>
      <c r="T10" s="6">
        <f>SUM(T11:T16)</f>
        <v>16980.703985058175</v>
      </c>
      <c r="U10" s="6">
        <f>SUM(U11:U16)</f>
        <v>17431.314933031415</v>
      </c>
    </row>
    <row r="11" spans="2:22" x14ac:dyDescent="0.15">
      <c r="B11" t="s">
        <v>133</v>
      </c>
      <c r="C11" s="22">
        <f>Cat!C11+Gal!C11+And!C11+Ast!C11+Cnt!C11+Rio!C11+Mu!C11+Va!C11+Ara!C11+'C-M'!C11+Cana!C11+Ex!C11+Bal!C11+Mad!C11+CyL!C11</f>
        <v>1375.0319900000002</v>
      </c>
      <c r="D11" s="1">
        <f>Cat!D11+Gal!D11+And!D11+Ast!D11+Cnt!D11+Rio!D11+Mu!D11+Va!D11+Ara!D11+'C-M'!D11+Cana!D11+Ex!D11+Bal!D11+Mad!D11+CyL!D11</f>
        <v>1441.6950200000001</v>
      </c>
      <c r="E11" s="1">
        <f>Cat!E11+Gal!E11+And!E11+Ast!E11+Cnt!E11+Rio!E11+Mu!E11+Va!E11+Ara!E11+'C-M'!E11+Cana!E11+Ex!E11+Bal!E11+Mad!E11+CyL!E11</f>
        <v>1534.6319400000004</v>
      </c>
      <c r="F11" s="1">
        <f>Cat!F11+Gal!F11+And!F11+Ast!F11+Cnt!F11+Rio!F11+Mu!F11+Va!F11+Ara!F11+'C-M'!F11+Cana!F11+Ex!F11+Bal!F11+Mad!F11+CyL!F11</f>
        <v>1653.9391800000001</v>
      </c>
      <c r="G11" s="1">
        <f>Cat!G11+Gal!G11+And!G11+Ast!G11+Cnt!G11+Rio!G11+Mu!G11+Va!G11+Ara!G11+'C-M'!G11+Cana!G11+Ex!G11+Bal!G11+Mad!G11+CyL!G11</f>
        <v>2160.8377300000002</v>
      </c>
      <c r="H11" s="1">
        <f>Cat!H11+Gal!H11+And!H11+Ast!H11+Cnt!H11+Rio!H11+Mu!H11+Va!H11+Ara!H11+'C-M'!H11+Cana!H11+Ex!H11+Bal!H11+Mad!H11+CyL!H11</f>
        <v>2152.9823799999995</v>
      </c>
      <c r="I11" s="1">
        <f>Cat!I11+Gal!I11+And!I11+Ast!I11+Cnt!I11+Rio!I11+Mu!I11+Va!I11+Ara!I11+'C-M'!I11+Cana!I11+Ex!I11+Bal!I11+Mad!I11+CyL!I11</f>
        <v>2365.6780599999993</v>
      </c>
      <c r="J11" s="1">
        <f>Cat!J11+Gal!J11+And!J11+Ast!J11+Cnt!J11+Rio!J11+Mu!J11+Va!J11+Ara!J11+'C-M'!J11+Cana!J11+Ex!J11+Bal!J11+Mad!J11+CyL!J11</f>
        <v>2282.7664800000002</v>
      </c>
      <c r="K11" s="1">
        <f>Cat!K11+Gal!K11+And!K11+Ast!K11+Cnt!K11+Rio!K11+Mu!K11+Va!K11+Ara!K11+'C-M'!K11+Cana!K11+Ex!K11+Bal!K11+Mad!K11+CyL!K11</f>
        <v>2282.7664800000002</v>
      </c>
      <c r="L11" s="1">
        <f>Cat!L11+Gal!L11+And!L11+Ast!L11+Cnt!L11+Rio!L11+Mu!L11+Va!L11+Ara!L11+'C-M'!L11+Cana!L11+Ex!L11+Bal!L11+Mad!L11+CyL!L11</f>
        <v>2628.5490899999995</v>
      </c>
      <c r="M11" s="1">
        <f>Cat!M11+Gal!M11+And!M11+Ast!M11+Cnt!M11+Rio!M11+Mu!M11+Va!M11+Ara!M11+'C-M'!M11+Cana!M11+Ex!M11+Bal!M11+Mad!M11+CyL!M11</f>
        <v>2415.0189700000001</v>
      </c>
      <c r="N11" s="1">
        <f>Cat!N11+Gal!N11+And!N11+Ast!N11+Cnt!N11+Rio!N11+Mu!N11+Va!N11+Ara!N11+'C-M'!N11+Cana!N11+Ex!N11+Bal!N11+Mad!N11+CyL!N11</f>
        <v>2652.0093900000006</v>
      </c>
      <c r="O11" s="1">
        <f>Cat!O11+Gal!O11+And!O11+Ast!O11+Cnt!O11+Rio!O11+Mu!O11+Va!O11+Ara!O11+'C-M'!O11+Cana!O11+Ex!O11+Bal!O11+Mad!O11+CyL!O11</f>
        <v>2637.1858099999999</v>
      </c>
      <c r="P11" s="1">
        <f>Cat!P11+Gal!P11+And!P11+Ast!P11+Cnt!P11+Rio!P11+Mu!P11+Va!P11+Ara!P11+'C-M'!P11+Cana!P11+Ex!P11+Bal!P11+Mad!P11+CyL!P11</f>
        <v>2756.7805599999988</v>
      </c>
      <c r="Q11" s="1">
        <f>Cat!Q11+Gal!Q11+And!Q11+Ast!Q11+Cnt!Q11+Rio!Q11+Mu!Q11+Va!Q11+Ara!Q11+'C-M'!Q11+Cana!Q11+Ex!Q11+Bal!Q11+Mad!Q11+CyL!Q11</f>
        <v>2854.6061800000002</v>
      </c>
      <c r="R11" s="1">
        <f>Cat!R11+Gal!R11+And!R11+Ast!R11+Cnt!R11+Rio!R11+Mu!R11+Va!R11+Ara!R11+'C-M'!R11+Cana!R11+Ex!R11+Bal!R11+Mad!R11+CyL!R11</f>
        <v>3061.35934</v>
      </c>
      <c r="S11" s="1">
        <f>Cat!S11+Gal!S11+And!S11+Ast!S11+Cnt!S11+Rio!S11+Mu!S11+Va!S11+Ara!S11+'C-M'!S11+Cana!S11+Ex!S11+Bal!S11+Mad!S11+CyL!S11</f>
        <v>2960.2278699999997</v>
      </c>
      <c r="T11" s="1">
        <f>Cat!T11+Gal!T11+And!T11+Ast!T11+Cnt!T11+Rio!T11+Mu!T11+Va!T11+Ara!T11+'C-M'!T11+Cana!T11+Ex!T11+Bal!T11+Mad!T11+CyL!T11</f>
        <v>3340.6179799999991</v>
      </c>
      <c r="U11" s="1">
        <f>Cat!U11+Gal!U11+And!U11+Ast!U11+Cnt!U11+Rio!U11+Mu!U11+Va!U11+Ara!U11+'C-M'!U11+Cana!U11+Ex!U11+Bal!U11+Mad!U11+CyL!U11</f>
        <v>3549.1799799999999</v>
      </c>
    </row>
    <row r="12" spans="2:22" x14ac:dyDescent="0.15">
      <c r="B12" t="s">
        <v>6</v>
      </c>
      <c r="C12" s="1">
        <f>Cat!C12+Gal!C12+And!C12+Ast!C12+Cnt!C12+Rio!C12+Mu!C12+Va!C12+Ara!C12+'C-M'!C12+Cana!C12+Ex!C12+Bal!C12+Mad!C12+CyL!C12</f>
        <v>990.92599999999993</v>
      </c>
      <c r="D12" s="1">
        <f>Cat!D12+Gal!D12+And!D12+Ast!D12+Cnt!D12+Rio!D12+Mu!D12+Va!D12+Ara!D12+'C-M'!D12+Cana!D12+Ex!D12+Bal!D12+Mad!D12+CyL!D12</f>
        <v>1027.5049999999999</v>
      </c>
      <c r="E12" s="1">
        <f>Cat!E12+Gal!E12+And!E12+Ast!E12+Cnt!E12+Rio!E12+Mu!E12+Va!E12+Ara!E12+'C-M'!E12+Cana!E12+Ex!E12+Bal!E12+Mad!E12+CyL!E12</f>
        <v>1057.2479999999998</v>
      </c>
      <c r="F12" s="1">
        <f>Cat!F12+Gal!F12+And!F12+Ast!F12+Cnt!F12+Rio!F12+Mu!F12+Va!F12+Ara!F12+'C-M'!F12+Cana!F12+Ex!F12+Bal!F12+Mad!F12+CyL!F12</f>
        <v>1202.6210000000001</v>
      </c>
      <c r="G12" s="1">
        <f>Cat!G12+Gal!G12+And!G12+Ast!G12+Cnt!G12+Rio!G12+Mu!G12+Va!G12+Ara!G12+'C-M'!G12+Cana!G12+Ex!G12+Bal!G12+Mad!G12+CyL!G12</f>
        <v>1440.1880000000001</v>
      </c>
      <c r="H12" s="1">
        <f>Cat!H12+Gal!H12+And!H12+Ast!H12+Cnt!H12+Rio!H12+Mu!H12+Va!H12+Ara!H12+'C-M'!H12+Cana!H12+Ex!H12+Bal!H12+Mad!H12+CyL!H12</f>
        <v>1793.3219999999999</v>
      </c>
      <c r="I12" s="1">
        <f>Cat!I12+Gal!I12+And!I12+Ast!I12+Cnt!I12+Rio!I12+Mu!I12+Va!I12+Ara!I12+'C-M'!I12+Cana!I12+Ex!I12+Bal!I12+Mad!I12+CyL!I12</f>
        <v>2112.672</v>
      </c>
      <c r="J12" s="1">
        <f>Cat!J12+Gal!J12+And!J12+Ast!J12+Cnt!J12+Rio!J12+Mu!J12+Va!J12+Ara!J12+'C-M'!J12+Cana!J12+Ex!J12+Bal!J12+Mad!J12+CyL!J12</f>
        <v>0</v>
      </c>
      <c r="K12" s="1">
        <f>Cat!K12+Gal!K12+And!K12+Ast!K12+Cnt!K12+Rio!K12+Mu!K12+Va!K12+Ara!K12+'C-M'!K12+Cana!K12+Ex!K12+Bal!K12+Mad!K12+CyL!K12</f>
        <v>0</v>
      </c>
      <c r="L12" s="1">
        <f>Cat!L12+Gal!L12+And!L12+Ast!L12+Cnt!L12+Rio!L12+Mu!L12+Va!L12+Ara!L12+'C-M'!L12+Cana!L12+Ex!L12+Bal!L12+Mad!L12+CyL!L12</f>
        <v>0</v>
      </c>
      <c r="M12" s="1">
        <f>Cat!M12+Gal!M12+And!M12+Ast!M12+Cnt!M12+Rio!M12+Mu!M12+Va!M12+Ara!M12+'C-M'!M12+Cana!M12+Ex!M12+Bal!M12+Mad!M12+CyL!M12</f>
        <v>0</v>
      </c>
      <c r="N12" s="1">
        <f>Cat!N12+Gal!N12+And!N12+Ast!N12+Cnt!N12+Rio!N12+Mu!N12+Va!N12+Ara!N12+'C-M'!N12+Cana!N12+Ex!N12+Bal!N12+Mad!N12+CyL!N12</f>
        <v>0</v>
      </c>
      <c r="O12" s="1">
        <f>Cat!O12+Gal!O12+And!O12+Ast!O12+Cnt!O12+Rio!O12+Mu!O12+Va!O12+Ara!O12+'C-M'!O12+Cana!O12+Ex!O12+Bal!O12+Mad!O12+CyL!O12</f>
        <v>0</v>
      </c>
      <c r="P12" s="1">
        <f>Cat!P12+Gal!P12+And!P12+Ast!P12+Cnt!P12+Rio!P12+Mu!P12+Va!P12+Ara!P12+'C-M'!P12+Cana!P12+Ex!P12+Bal!P12+Mad!P12+CyL!P12</f>
        <v>0</v>
      </c>
      <c r="Q12" s="1">
        <f>Cat!Q12+Gal!Q12+And!Q12+Ast!Q12+Cnt!Q12+Rio!Q12+Mu!Q12+Va!Q12+Ara!Q12+'C-M'!Q12+Cana!Q12+Ex!Q12+Bal!Q12+Mad!Q12+CyL!Q12</f>
        <v>0</v>
      </c>
      <c r="R12" s="1">
        <f>Cat!R12+Gal!R12+And!R12+Ast!R12+Cnt!R12+Rio!R12+Mu!R12+Va!R12+Ara!R12+'C-M'!R12+Cana!R12+Ex!R12+Bal!R12+Mad!R12+CyL!R12</f>
        <v>0</v>
      </c>
      <c r="S12" s="1">
        <f>Cat!S12+Gal!S12+And!S12+Ast!S12+Cnt!S12+Rio!S12+Mu!S12+Va!S12+Ara!S12+'C-M'!S12+Cana!S12+Ex!S12+Bal!S12+Mad!S12+CyL!S12</f>
        <v>0</v>
      </c>
      <c r="T12" s="1">
        <f>Cat!T12+Gal!T12+And!T12+Ast!T12+Cnt!T12+Rio!T12+Mu!T12+Va!T12+Ara!T12+'C-M'!T12+Cana!T12+Ex!T12+Bal!T12+Mad!T12+CyL!T12</f>
        <v>0</v>
      </c>
      <c r="U12" s="1">
        <f>Cat!U12+Gal!U12+And!U12+Ast!U12+Cnt!U12+Rio!U12+Mu!U12+Va!U12+Ara!U12+'C-M'!U12+Cana!U12+Ex!U12+Bal!U12+Mad!U12+CyL!U12</f>
        <v>0</v>
      </c>
    </row>
    <row r="13" spans="2:22" x14ac:dyDescent="0.15">
      <c r="B13" t="s">
        <v>67</v>
      </c>
      <c r="C13" s="1">
        <f>Cat!C13+Gal!C13+And!C13+Ast!C13+Cnt!C13+Rio!C13+Mu!C13+Va!C13+Ara!C13+'C-M'!C13+Cana!C13+Ex!C13+Bal!C13+Mad!C13+CyL!C13</f>
        <v>1408.6350758030389</v>
      </c>
      <c r="D13" s="1">
        <f>Cat!D13+Gal!D13+And!D13+Ast!D13+Cnt!D13+Rio!D13+Mu!D13+Va!D13+Ara!D13+'C-M'!D13+Cana!D13+Ex!D13+Bal!D13+Mad!D13+CyL!D13</f>
        <v>1638.3996553116128</v>
      </c>
      <c r="E13" s="1">
        <f>Cat!E13+Gal!E13+And!E13+Ast!E13+Cnt!E13+Rio!E13+Mu!E13+Va!E13+Ara!E13+'C-M'!E13+Cana!E13+Ex!E13+Bal!E13+Mad!E13+CyL!E13</f>
        <v>1938.5610366886676</v>
      </c>
      <c r="F13" s="1">
        <f>Cat!F13+Gal!F13+And!F13+Ast!F13+Cnt!F13+Rio!F13+Mu!F13+Va!F13+Ara!F13+'C-M'!F13+Cana!F13+Ex!F13+Bal!F13+Mad!F13+CyL!F13</f>
        <v>2394.4200115557687</v>
      </c>
      <c r="G13" s="1">
        <f>Cat!G13+Gal!G13+And!G13+Ast!G13+Cnt!G13+Rio!G13+Mu!G13+Va!G13+Ara!G13+'C-M'!G13+Cana!G13+Ex!G13+Bal!G13+Mad!G13+CyL!G13</f>
        <v>2791.9557937878189</v>
      </c>
      <c r="H13" s="1">
        <f>Cat!H13+Gal!H13+And!H13+Ast!H13+Cnt!H13+Rio!H13+Mu!H13+Va!H13+Ara!H13+'C-M'!H13+Cana!H13+Ex!H13+Bal!H13+Mad!H13+CyL!H13</f>
        <v>3277.2554221032237</v>
      </c>
      <c r="I13" s="1">
        <f>Cat!I13+Gal!I13+And!I13+Ast!I13+Cnt!I13+Rio!I13+Mu!I13+Va!I13+Ara!I13+'C-M'!I13+Cana!I13+Ex!I13+Bal!I13+Mad!I13+CyL!I13</f>
        <v>3516.765354220629</v>
      </c>
      <c r="J13" s="1">
        <f>Cat!J13+Gal!J13+And!J13+Ast!J13+Cnt!J13+Rio!J13+Mu!J13+Va!J13+Ara!J13+'C-M'!J13+Cana!J13+Ex!J13+Bal!J13+Mad!J13+CyL!J13</f>
        <v>3404.0965968864307</v>
      </c>
      <c r="K13" s="1">
        <f>Cat!K13+Gal!K13+And!K13+Ast!K13+Cnt!K13+Rio!K13+Mu!K13+Va!K13+Ara!K13+'C-M'!K13+Cana!K13+Ex!K13+Bal!K13+Mad!K13+CyL!K13</f>
        <v>3404.0965968864307</v>
      </c>
      <c r="L13" s="1">
        <f>Cat!L13+Gal!L13+And!L13+Ast!L13+Cnt!L13+Rio!L13+Mu!L13+Va!L13+Ara!L13+'C-M'!L13+Cana!L13+Ex!L13+Bal!L13+Mad!L13+CyL!L13</f>
        <v>3176.095230827711</v>
      </c>
      <c r="M13" s="1">
        <f>Cat!M13+Gal!M13+And!M13+Ast!M13+Cnt!M13+Rio!M13+Mu!M13+Va!M13+Ara!M13+'C-M'!M13+Cana!M13+Ex!M13+Bal!M13+Mad!M13+CyL!M13</f>
        <v>3076.3764634460267</v>
      </c>
      <c r="N13" s="1">
        <f>Cat!N13+Gal!N13+And!N13+Ast!N13+Cnt!N13+Rio!N13+Mu!N13+Va!N13+Ara!N13+'C-M'!N13+Cana!N13+Ex!N13+Bal!N13+Mad!N13+CyL!N13</f>
        <v>3325.4271719920926</v>
      </c>
      <c r="O13" s="1">
        <f>Cat!O13+Gal!O13+And!O13+Ast!O13+Cnt!O13+Rio!O13+Mu!O13+Va!O13+Ara!O13+'C-M'!O13+Cana!O13+Ex!O13+Bal!O13+Mad!O13+CyL!O13</f>
        <v>3361.0508130037006</v>
      </c>
      <c r="P13" s="1">
        <f>Cat!P13+Gal!P13+And!P13+Ast!P13+Cnt!P13+Rio!P13+Mu!P13+Va!P13+Ara!P13+'C-M'!P13+Cana!P13+Ex!P13+Bal!P13+Mad!P13+CyL!P13</f>
        <v>3590.6531154289892</v>
      </c>
      <c r="Q13" s="1">
        <f>Cat!Q13+Gal!Q13+And!Q13+Ast!Q13+Cnt!Q13+Rio!Q13+Mu!Q13+Va!Q13+Ara!Q13+'C-M'!Q13+Cana!Q13+Ex!Q13+Bal!Q13+Mad!Q13+CyL!Q13</f>
        <v>3666.0566454172458</v>
      </c>
      <c r="R13" s="1">
        <f>Cat!R13+Gal!R13+And!R13+Ast!R13+Cnt!R13+Rio!R13+Mu!R13+Va!R13+Ara!R13+'C-M'!R13+Cana!R13+Ex!R13+Bal!R13+Mad!R13+CyL!R13</f>
        <v>3702.526855301066</v>
      </c>
      <c r="S13" s="1">
        <f>Cat!S13+Gal!S13+And!S13+Ast!S13+Cnt!S13+Rio!S13+Mu!S13+Va!S13+Ara!S13+'C-M'!S13+Cana!S13+Ex!S13+Bal!S13+Mad!S13+CyL!S13</f>
        <v>3809.7324203297212</v>
      </c>
      <c r="T13" s="1">
        <f>Cat!T13+Gal!T13+And!T13+Ast!T13+Cnt!T13+Rio!T13+Mu!T13+Va!T13+Ara!T13+'C-M'!T13+Cana!T13+Ex!T13+Bal!T13+Mad!T13+CyL!T13</f>
        <v>3861.7575809783802</v>
      </c>
      <c r="U13" s="1">
        <f>Cat!U13+Gal!U13+And!U13+Ast!U13+Cnt!U13+Rio!U13+Mu!U13+Va!U13+Ara!U13+'C-M'!U13+Cana!U13+Ex!U13+Bal!U13+Mad!U13+CyL!U13</f>
        <v>4046.3882224582308</v>
      </c>
    </row>
    <row r="14" spans="2:22" x14ac:dyDescent="0.15">
      <c r="B14" t="s">
        <v>13</v>
      </c>
      <c r="C14" s="1">
        <f>Cat!C14+Gal!C14+And!C14+Ast!C14+Cnt!C14+Rio!C14+Mu!C14+Va!C14+Ara!C14+'C-M'!C14+Cana!C14+Ex!C14+Bal!C14+Mad!C14+CyL!C14</f>
        <v>7818.8589092323118</v>
      </c>
      <c r="D14" s="1">
        <f>Cat!D14+Gal!D14+And!D14+Ast!D14+Cnt!D14+Rio!D14+Mu!D14+Va!D14+Ara!D14+'C-M'!D14+Cana!D14+Ex!D14+Bal!D14+Mad!D14+CyL!D14</f>
        <v>9969.0808662385334</v>
      </c>
      <c r="E14" s="1">
        <f>Cat!E14+Gal!E14+And!E14+Ast!E14+Cnt!E14+Rio!E14+Mu!E14+Va!E14+Ara!E14+'C-M'!E14+Cana!E14+Ex!E14+Bal!E14+Mad!E14+CyL!E14</f>
        <v>12555.508808</v>
      </c>
      <c r="F14" s="1">
        <f>Cat!F14+Gal!F14+And!F14+Ast!F14+Cnt!F14+Rio!F14+Mu!F14+Va!F14+Ara!F14+'C-M'!F14+Cana!F14+Ex!F14+Bal!F14+Mad!F14+CyL!F14</f>
        <v>15088.236837750001</v>
      </c>
      <c r="G14" s="1">
        <f>Cat!G14+Gal!G14+And!G14+Ast!G14+Cnt!G14+Rio!G14+Mu!G14+Va!G14+Ara!G14+'C-M'!G14+Cana!G14+Ex!G14+Bal!G14+Mad!G14+CyL!G14</f>
        <v>18197.028551750001</v>
      </c>
      <c r="H14" s="1">
        <f>Cat!H14+Gal!H14+And!H14+Ast!H14+Cnt!H14+Rio!H14+Mu!H14+Va!H14+Ara!H14+'C-M'!H14+Cana!H14+Ex!H14+Bal!H14+Mad!H14+CyL!H14</f>
        <v>16482.051433500001</v>
      </c>
      <c r="I14" s="1">
        <f>Cat!I14+Gal!I14+And!I14+Ast!I14+Cnt!I14+Rio!I14+Mu!I14+Va!I14+Ara!I14+'C-M'!I14+Cana!I14+Ex!I14+Bal!I14+Mad!I14+CyL!I14</f>
        <v>9558.0007457499996</v>
      </c>
      <c r="J14" s="1">
        <f>Cat!J14+Gal!J14+And!J14+Ast!J14+Cnt!J14+Rio!J14+Mu!J14+Va!J14+Ara!J14+'C-M'!J14+Cana!J14+Ex!J14+Bal!J14+Mad!J14+CyL!J14</f>
        <v>7608.4788900000003</v>
      </c>
      <c r="K14" s="1">
        <f>Cat!K14+Gal!K14+And!K14+Ast!K14+Cnt!K14+Rio!K14+Mu!K14+Va!K14+Ara!K14+'C-M'!K14+Cana!K14+Ex!K14+Bal!K14+Mad!K14+CyL!K14</f>
        <v>7608.4788900000003</v>
      </c>
      <c r="L14" s="1">
        <f>Cat!L14+Gal!L14+And!L14+Ast!L14+Cnt!L14+Rio!L14+Mu!L14+Va!L14+Ara!L14+'C-M'!L14+Cana!L14+Ex!L14+Bal!L14+Mad!L14+CyL!L14</f>
        <v>7189.7679945833352</v>
      </c>
      <c r="M14" s="1">
        <f>Cat!M14+Gal!M14+And!M14+Ast!M14+Cnt!M14+Rio!M14+Mu!M14+Va!M14+Ara!M14+'C-M'!M14+Cana!M14+Ex!M14+Bal!M14+Mad!M14+CyL!M14</f>
        <v>5782.9385120000006</v>
      </c>
      <c r="N14" s="1">
        <f>Cat!N14+Gal!N14+And!N14+Ast!N14+Cnt!N14+Rio!N14+Mu!N14+Va!N14+Ara!N14+'C-M'!N14+Cana!N14+Ex!N14+Bal!N14+Mad!N14+CyL!N14</f>
        <v>4993.332273224999</v>
      </c>
      <c r="O14" s="1">
        <f>Cat!O14+Gal!O14+And!O14+Ast!O14+Cnt!O14+Rio!O14+Mu!O14+Va!O14+Ara!O14+'C-M'!O14+Cana!O14+Ex!O14+Bal!O14+Mad!O14+CyL!O14</f>
        <v>4758.4554170174997</v>
      </c>
      <c r="P14" s="1">
        <f>Cat!P14+Gal!P14+And!P14+Ast!P14+Cnt!P14+Rio!P14+Mu!P14+Va!P14+Ara!P14+'C-M'!P14+Cana!P14+Ex!P14+Bal!P14+Mad!P14+CyL!P14</f>
        <v>5315.6449842999991</v>
      </c>
      <c r="Q14" s="1">
        <f>Cat!Q14+Gal!Q14+And!Q14+Ast!Q14+Cnt!Q14+Rio!Q14+Mu!Q14+Va!Q14+Ara!Q14+'C-M'!Q14+Cana!Q14+Ex!Q14+Bal!Q14+Mad!Q14+CyL!Q14</f>
        <v>6141.9696071500002</v>
      </c>
      <c r="R14" s="10">
        <f>Cat!R14+Gal!R14+And!R14+Ast!R14+Cnt!R14+Rio!R14+Mu!R14+Va!R14+Ara!R14+'C-M'!R14+Cana!R14+Ex!R14+Bal!R14+Mad!R14+CyL!R14</f>
        <v>6337.7776555166674</v>
      </c>
      <c r="S14" s="10">
        <f>Cat!S14+Gal!S14+And!S14+Ast!S14+Cnt!S14+Rio!S14+Mu!S14+Va!S14+Ara!S14+'C-M'!S14+Cana!S14+Ex!S14+Bal!S14+Mad!S14+CyL!S14</f>
        <v>7285.5725722999996</v>
      </c>
      <c r="T14" s="10">
        <f>Cat!T14+Gal!T14+And!T14+Ast!T14+Cnt!T14+Rio!T14+Mu!T14+Va!T14+Ara!T14+'C-M'!T14+Cana!T14+Ex!T14+Bal!T14+Mad!T14+CyL!T14</f>
        <v>7966.8026448499995</v>
      </c>
      <c r="U14" s="10">
        <f>Cat!U14+Gal!U14+And!U14+Ast!U14+Cnt!U14+Rio!U14+Mu!U14+Va!U14+Ara!U14+'C-M'!U14+Cana!U14+Ex!U14+Bal!U14+Mad!U14+CyL!U14</f>
        <v>7940.9136912500007</v>
      </c>
    </row>
    <row r="15" spans="2:22" x14ac:dyDescent="0.15">
      <c r="B15" t="s">
        <v>44</v>
      </c>
      <c r="C15" s="1">
        <f>Cat!C15+Gal!C15+And!C15+Ast!C15+Cnt!C15+Rio!C15+Mu!C15+Va!C15+Ara!C15+'C-M'!C15+Cana!C15+Ex!C15+Bal!C15+Mad!C15+CyL!C15</f>
        <v>1612.7919999999999</v>
      </c>
      <c r="D15" s="1">
        <f>Cat!D15+Gal!D15+And!D15+Ast!D15+Cnt!D15+Rio!D15+Mu!D15+Va!D15+Ara!D15+'C-M'!D15+Cana!D15+Ex!D15+Bal!D15+Mad!D15+CyL!D15</f>
        <v>1673.5420000000001</v>
      </c>
      <c r="E15" s="1">
        <f>Cat!E15+Gal!E15+And!E15+Ast!E15+Cnt!E15+Rio!E15+Mu!E15+Va!E15+Ara!E15+'C-M'!E15+Cana!E15+Ex!E15+Bal!E15+Mad!E15+CyL!E15</f>
        <v>1784.3450000000003</v>
      </c>
      <c r="F15" s="1">
        <f>Cat!F15+Gal!F15+And!F15+Ast!F15+Cnt!F15+Rio!F15+Mu!F15+Va!F15+Ara!F15+'C-M'!F15+Cana!F15+Ex!F15+Bal!F15+Mad!F15+CyL!F15</f>
        <v>1799.0450000000001</v>
      </c>
      <c r="G15" s="1">
        <f>Cat!G15+Gal!G15+And!G15+Ast!G15+Cnt!G15+Rio!G15+Mu!G15+Va!G15+Ara!G15+'C-M'!G15+Cana!G15+Ex!G15+Bal!G15+Mad!G15+CyL!G15</f>
        <v>1789.5609999999997</v>
      </c>
      <c r="H15" s="1">
        <f>Cat!H15+Gal!H15+And!H15+Ast!H15+Cnt!H15+Rio!H15+Mu!H15+Va!H15+Ara!H15+'C-M'!H15+Cana!H15+Ex!H15+Bal!H15+Mad!H15+CyL!H15</f>
        <v>1873.6239999999996</v>
      </c>
      <c r="I15" s="1">
        <f>Cat!I15+Gal!I15+And!I15+Ast!I15+Cnt!I15+Rio!I15+Mu!I15+Va!I15+Ara!I15+'C-M'!I15+Cana!I15+Ex!I15+Bal!I15+Mad!I15+CyL!I15</f>
        <v>1735.8940000000002</v>
      </c>
      <c r="J15" s="1">
        <f>Cat!J15+Gal!J15+And!J15+Ast!J15+Cnt!J15+Rio!J15+Mu!J15+Va!J15+Ara!J15+'C-M'!J15+Cana!J15+Ex!J15+Bal!J15+Mad!J15+CyL!J15</f>
        <v>1581.1289999999999</v>
      </c>
      <c r="K15" s="1">
        <f>Cat!K15+Gal!K15+And!K15+Ast!K15+Cnt!K15+Rio!K15+Mu!K15+Va!K15+Ara!K15+'C-M'!K15+Cana!K15+Ex!K15+Bal!K15+Mad!K15+CyL!K15</f>
        <v>1581.1289999999999</v>
      </c>
      <c r="L15" s="1">
        <f>Cat!L15+Gal!L15+And!L15+Ast!L15+Cnt!L15+Rio!L15+Mu!L15+Va!L15+Ara!L15+'C-M'!L15+Cana!L15+Ex!L15+Bal!L15+Mad!L15+CyL!L15</f>
        <v>1504.4169999999999</v>
      </c>
      <c r="M15" s="1">
        <f>Cat!M15+Gal!M15+And!M15+Ast!M15+Cnt!M15+Rio!M15+Mu!M15+Va!M15+Ara!M15+'C-M'!M15+Cana!M15+Ex!M15+Bal!M15+Mad!M15+CyL!M15</f>
        <v>1238.29</v>
      </c>
      <c r="N15" s="1">
        <f>Cat!N15+Gal!N15+And!N15+Ast!N15+Cnt!N15+Rio!N15+Mu!N15+Va!N15+Ara!N15+'C-M'!N15+Cana!N15+Ex!N15+Bal!N15+Mad!N15+CyL!N15</f>
        <v>1090.1510000000001</v>
      </c>
      <c r="O15" s="1">
        <f>Cat!O15+Gal!O15+And!O15+Ast!O15+Cnt!O15+Rio!O15+Mu!O15+Va!O15+Ara!O15+'C-M'!O15+Cana!O15+Ex!O15+Bal!O15+Mad!O15+CyL!O15</f>
        <v>1033.7855769999999</v>
      </c>
      <c r="P15" s="1">
        <f>Cat!P15+Gal!P15+And!P15+Ast!P15+Cnt!P15+Rio!P15+Mu!P15+Va!P15+Ara!P15+'C-M'!P15+Cana!P15+Ex!P15+Bal!P15+Mad!P15+CyL!P15</f>
        <v>982.23282700000004</v>
      </c>
      <c r="Q15" s="1">
        <f>Cat!Q15+Gal!Q15+And!Q15+Ast!Q15+Cnt!Q15+Rio!Q15+Mu!Q15+Va!Q15+Ara!Q15+'C-M'!Q15+Cana!Q15+Ex!Q15+Bal!Q15+Mad!Q15+CyL!Q15</f>
        <v>980.38172499999996</v>
      </c>
      <c r="R15" s="10">
        <f>Cat!R15+Gal!R15+And!R15+Ast!R15+Cnt!R15+Rio!R15+Mu!R15+Va!R15+Ara!R15+'C-M'!R15+Cana!R15+Ex!R15+Bal!R15+Mad!R15+CyL!R15</f>
        <v>1000.8964169999999</v>
      </c>
      <c r="S15" s="10">
        <f>Cat!S15+Gal!S15+And!S15+Ast!S15+Cnt!S15+Rio!S15+Mu!S15+Va!S15+Ara!S15+'C-M'!S15+Cana!S15+Ex!S15+Bal!S15+Mad!S15+CyL!S15</f>
        <v>1002.5034900000002</v>
      </c>
      <c r="T15" s="10">
        <f>Cat!T15+Gal!T15+And!T15+Ast!T15+Cnt!T15+Rio!T15+Mu!T15+Va!T15+Ara!T15+'C-M'!T15+Cana!T15+Ex!T15+Bal!T15+Mad!T15+CyL!T15</f>
        <v>1017.9352749999999</v>
      </c>
      <c r="U15" s="10">
        <f>Cat!U15+Gal!U15+And!U15+Ast!U15+Cnt!U15+Rio!U15+Mu!U15+Va!U15+Ara!U15+'C-M'!U15+Cana!U15+Ex!U15+Bal!U15+Mad!U15+CyL!U15</f>
        <v>1074.3398170000003</v>
      </c>
    </row>
    <row r="16" spans="2:22" x14ac:dyDescent="0.15">
      <c r="B16" t="s">
        <v>136</v>
      </c>
      <c r="C16" s="1">
        <f>Cat!C16+Gal!C16+And!C16+Ast!C16+Cnt!C16+Rio!C16+Mu!C16+Va!C16+Ara!C16+'C-M'!C16+Cana!C16+Ex!C16+Bal!C16+Mad!C16+CyL!C16</f>
        <v>444.53476999999998</v>
      </c>
      <c r="D16" s="1">
        <f>Cat!D16+Gal!D16+And!D16+Ast!D16+Cnt!D16+Rio!D16+Mu!D16+Va!D16+Ara!D16+'C-M'!D16+Cana!D16+Ex!D16+Bal!D16+Mad!D16+CyL!D16</f>
        <v>503.13049000000001</v>
      </c>
      <c r="E16" s="1">
        <f>Cat!E16+Gal!E16+And!E16+Ast!E16+Cnt!E16+Rio!E16+Mu!E16+Va!E16+Ara!E16+'C-M'!E16+Cana!E16+Ex!E16+Bal!E16+Mad!E16+CyL!E16</f>
        <v>577.89271999999994</v>
      </c>
      <c r="F16" s="1">
        <f>Cat!F16+Gal!F16+And!F16+Ast!F16+Cnt!F16+Rio!F16+Mu!F16+Va!F16+Ara!F16+'C-M'!F16+Cana!F16+Ex!F16+Bal!F16+Mad!F16+CyL!F16</f>
        <v>559.71752400000003</v>
      </c>
      <c r="G16" s="1">
        <f>Cat!G16+Gal!G16+And!G16+Ast!G16+Cnt!G16+Rio!G16+Mu!G16+Va!G16+Ara!G16+'C-M'!G16+Cana!G16+Ex!G16+Bal!G16+Mad!G16+CyL!G16</f>
        <v>580.78972099999987</v>
      </c>
      <c r="H16" s="1">
        <f>Cat!H16+Gal!H16+And!H16+Ast!H16+Cnt!H16+Rio!H16+Mu!H16+Va!H16+Ara!H16+'C-M'!H16+Cana!H16+Ex!H16+Bal!H16+Mad!H16+CyL!H16</f>
        <v>566.18990899999994</v>
      </c>
      <c r="I16" s="1">
        <f>Cat!I16+Gal!I16+And!I16+Ast!I16+Cnt!I16+Rio!I16+Mu!I16+Va!I16+Ara!I16+'C-M'!I16+Cana!I16+Ex!I16+Bal!I16+Mad!I16+CyL!I16</f>
        <v>477.14436426000003</v>
      </c>
      <c r="J16" s="1">
        <f>Cat!J16+Gal!J16+And!J16+Ast!J16+Cnt!J16+Rio!J16+Mu!J16+Va!J16+Ara!J16+'C-M'!J16+Cana!J16+Ex!J16+Bal!J16+Mad!J16+CyL!J16</f>
        <v>385.15064194799999</v>
      </c>
      <c r="K16" s="1">
        <f>Cat!K16+Gal!K16+And!K16+Ast!K16+Cnt!K16+Rio!K16+Mu!K16+Va!K16+Ara!K16+'C-M'!K16+Cana!K16+Ex!K16+Bal!K16+Mad!K16+CyL!K16</f>
        <v>385.15064194799999</v>
      </c>
      <c r="L16" s="1">
        <f>Cat!L16+Gal!L16+And!L16+Ast!L16+Cnt!L16+Rio!L16+Mu!L16+Va!L16+Ara!L16+'C-M'!L16+Cana!L16+Ex!L16+Bal!L16+Mad!L16+CyL!L16</f>
        <v>495.06522000000001</v>
      </c>
      <c r="M16" s="1">
        <f>Cat!M16+Gal!M16+And!M16+Ast!M16+Cnt!M16+Rio!M16+Mu!M16+Va!M16+Ara!M16+'C-M'!M16+Cana!M16+Ex!M16+Bal!M16+Mad!M16+CyL!M16</f>
        <v>513.22634634000008</v>
      </c>
      <c r="N16" s="1">
        <f>Cat!N16+Gal!N16+And!N16+Ast!N16+Cnt!N16+Rio!N16+Mu!N16+Va!N16+Ara!N16+'C-M'!N16+Cana!N16+Ex!N16+Bal!N16+Mad!N16+CyL!N16</f>
        <v>475.81328999999999</v>
      </c>
      <c r="O16" s="1">
        <f>Cat!O16+Gal!O16+And!O16+Ast!O16+Cnt!O16+Rio!O16+Mu!O16+Va!O16+Ara!O16+'C-M'!O16+Cana!O16+Ex!O16+Bal!O16+Mad!O16+CyL!O16</f>
        <v>452.86392000000001</v>
      </c>
      <c r="P16" s="1">
        <f>Cat!P16+Gal!P16+And!P16+Ast!P16+Cnt!P16+Rio!P16+Mu!P16+Va!P16+Ara!P16+'C-M'!P16+Cana!P16+Ex!P16+Bal!P16+Mad!P16+CyL!P16</f>
        <v>485.84693000000004</v>
      </c>
      <c r="Q16" s="1">
        <f>Cat!Q16+Gal!Q16+And!Q16+Ast!Q16+Cnt!Q16+Rio!Q16+Mu!Q16+Va!Q16+Ara!Q16+'C-M'!Q16+Cana!Q16+Ex!Q16+Bal!Q16+Mad!Q16+CyL!Q16</f>
        <v>541.29638</v>
      </c>
      <c r="R16" s="1">
        <f>Cat!R16+Gal!R16+And!R16+Ast!R16+Cnt!R16+Rio!R16+Mu!R16+Va!R16+Ara!R16+'C-M'!R16+Cana!R16+Ex!R16+Bal!R16+Mad!R16+CyL!R16</f>
        <v>734.74760724999999</v>
      </c>
      <c r="S16" s="1">
        <f>Cat!S16+Gal!S16+And!S16+Ast!S16+Cnt!S16+Rio!S16+Mu!S16+Va!S16+Ara!S16+'C-M'!S16+Cana!S16+Ex!S16+Bal!S16+Mad!S16+CyL!S16</f>
        <v>711.67653504600003</v>
      </c>
      <c r="T16" s="1">
        <f>Cat!T16+Gal!T16+And!T16+Ast!T16+Cnt!T16+Rio!T16+Mu!T16+Va!T16+Ara!T16+'C-M'!T16+Cana!T16+Ex!T16+Bal!T16+Mad!T16+CyL!T16</f>
        <v>793.59050422979465</v>
      </c>
      <c r="U16" s="1">
        <f>Cat!U16+Gal!U16+And!U16+Ast!U16+Cnt!U16+Rio!U16+Mu!U16+Va!U16+Ara!U16+'C-M'!U16+Cana!U16+Ex!U16+Bal!U16+Mad!U16+CyL!U16</f>
        <v>820.49322232318468</v>
      </c>
    </row>
    <row r="17" spans="2:21" x14ac:dyDescent="0.15">
      <c r="B17" s="5" t="s">
        <v>17</v>
      </c>
      <c r="C17" s="6">
        <f>C18+C19+C20+C21</f>
        <v>16488.872375333798</v>
      </c>
      <c r="D17" s="6">
        <f t="shared" ref="D17:S17" si="3">D18+D19+D20+D21</f>
        <v>17570.280999999999</v>
      </c>
      <c r="E17" s="6">
        <f t="shared" si="3"/>
        <v>19285.441010000002</v>
      </c>
      <c r="F17" s="6">
        <f t="shared" si="3"/>
        <v>21876.626049999999</v>
      </c>
      <c r="G17" s="6">
        <f t="shared" si="3"/>
        <v>25535.430389999998</v>
      </c>
      <c r="H17" s="6">
        <f t="shared" si="3"/>
        <v>27431.216739999996</v>
      </c>
      <c r="I17" s="6">
        <f t="shared" si="3"/>
        <v>27784.131440000001</v>
      </c>
      <c r="J17" s="6">
        <f t="shared" si="3"/>
        <v>26711.437809999999</v>
      </c>
      <c r="K17" s="6">
        <f t="shared" si="3"/>
        <v>37713.251570000008</v>
      </c>
      <c r="L17" s="6">
        <f t="shared" si="3"/>
        <v>36675.632300000012</v>
      </c>
      <c r="M17" s="6">
        <f t="shared" si="3"/>
        <v>36740.463644540003</v>
      </c>
      <c r="N17" s="6">
        <f t="shared" si="3"/>
        <v>34570.076297459986</v>
      </c>
      <c r="O17" s="6">
        <f t="shared" si="3"/>
        <v>34278.214929520014</v>
      </c>
      <c r="P17" s="6">
        <f t="shared" si="3"/>
        <v>35271.201060350002</v>
      </c>
      <c r="Q17" s="6">
        <f t="shared" si="3"/>
        <v>37823.362790979998</v>
      </c>
      <c r="R17" s="6">
        <f t="shared" si="3"/>
        <v>38289.707826709993</v>
      </c>
      <c r="S17" s="6">
        <f t="shared" si="3"/>
        <v>40625.654269110004</v>
      </c>
      <c r="T17" s="6">
        <f t="shared" ref="T17:U17" si="4">T18+T19+T20+T21</f>
        <v>44035.767420979995</v>
      </c>
      <c r="U17" s="6">
        <f t="shared" si="4"/>
        <v>46790.184638180006</v>
      </c>
    </row>
    <row r="18" spans="2:21" x14ac:dyDescent="0.15">
      <c r="B18" t="s">
        <v>119</v>
      </c>
      <c r="C18" s="1">
        <f>Cat!C18+Gal!C18+And!C18+Ast!C18+Cnt!C18+Rio!C18+Mu!C18+Va!C18+Ara!C18+'C-M'!C18+Cana!C18+Ex!C18+Bal!C18+Mad!C18+CyL!C18</f>
        <v>14546.9767539038</v>
      </c>
      <c r="D18" s="1">
        <f>Cat!D18+Gal!D18+And!D18+Ast!D18+Cnt!D18+Rio!D18+Mu!D18+Va!D18+Ara!D18+'C-M'!D18+Cana!D18+Ex!D18+Bal!D18+Mad!D18+CyL!D18</f>
        <v>15479.867999999997</v>
      </c>
      <c r="E18" s="1">
        <f>Cat!E18+Gal!E18+And!E18+Ast!E18+Cnt!E18+Rio!E18+Mu!E18+Va!E18+Ara!E18+'C-M'!E18+Cana!E18+Ex!E18+Bal!E18+Mad!E18+CyL!E18</f>
        <v>16986.13</v>
      </c>
      <c r="F18" s="1">
        <f>Cat!F18+Gal!F18+And!F18+Ast!F18+Cnt!F18+Rio!F18+Mu!F18+Va!F18+Ara!F18+'C-M'!F18+Cana!F18+Ex!F18+Bal!F18+Mad!F18+CyL!F18</f>
        <v>19324.639009999999</v>
      </c>
      <c r="G18" s="1">
        <f>Cat!G18+Gal!G18+And!G18+Ast!G18+Cnt!G18+Rio!G18+Mu!G18+Va!G18+Ara!G18+'C-M'!G18+Cana!G18+Ex!G18+Bal!G18+Mad!G18+CyL!G18</f>
        <v>22753.312819999999</v>
      </c>
      <c r="H18" s="1">
        <f>Cat!H18+Gal!H18+And!H18+Ast!H18+Cnt!H18+Rio!H18+Mu!H18+Va!H18+Ara!H18+'C-M'!H18+Cana!H18+Ex!H18+Bal!H18+Mad!H18+CyL!H18</f>
        <v>24559.533609999995</v>
      </c>
      <c r="I18" s="1">
        <f>Cat!I18+Gal!I18+And!I18+Ast!I18+Cnt!I18+Rio!I18+Mu!I18+Va!I18+Ara!I18+'C-M'!I18+Cana!I18+Ex!I18+Bal!I18+Mad!I18+CyL!I18</f>
        <v>25784.147000000001</v>
      </c>
      <c r="J18" s="1">
        <f>Cat!J18+Gal!J18+And!J18+Ast!J18+Cnt!J18+Rio!J18+Mu!J18+Va!J18+Ara!J18+'C-M'!J18+Cana!J18+Ex!J18+Bal!J18+Mad!J18+CyL!J18</f>
        <v>25167.03125</v>
      </c>
      <c r="K18" s="1">
        <f>Cat!K18+Gal!K18+And!K18+Ast!K18+Cnt!K18+Rio!K18+Mu!K18+Va!K18+Ara!K18+'C-M'!K18+Cana!K18+Ex!K18+Bal!K18+Mad!K18+CyL!K18</f>
        <v>36168.845010000005</v>
      </c>
      <c r="L18" s="1">
        <f>Cat!L18+Gal!L18+And!L18+Ast!L18+Cnt!L18+Rio!L18+Mu!L18+Va!L18+Ara!L18+'C-M'!L18+Cana!L18+Ex!L18+Bal!L18+Mad!L18+CyL!L18</f>
        <v>35216.758170000008</v>
      </c>
      <c r="M18" s="1">
        <f>Cat!M18+Gal!M18+And!M18+Ast!M18+Cnt!M18+Rio!M18+Mu!M18+Va!M18+Ara!M18+'C-M'!M18+Cana!M18+Ex!M18+Bal!M18+Mad!M18+CyL!M18</f>
        <v>35479.663444490005</v>
      </c>
      <c r="N18" s="1">
        <f>Cat!N18+Gal!N18+And!N18+Ast!N18+Cnt!N18+Rio!N18+Mu!N18+Va!N18+Ara!N18+'C-M'!N18+Cana!N18+Ex!N18+Bal!N18+Mad!N18+CyL!N18</f>
        <v>33422.312284259991</v>
      </c>
      <c r="O18" s="1">
        <f>Cat!O18+Gal!O18+And!O18+Ast!O18+Cnt!O18+Rio!O18+Mu!O18+Va!O18+Ara!O18+'C-M'!O18+Cana!O18+Ex!O18+Bal!O18+Mad!O18+CyL!O18</f>
        <v>33755.417390600007</v>
      </c>
      <c r="P18" s="1">
        <f>Cat!P18+Gal!P18+And!P18+Ast!P18+Cnt!P18+Rio!P18+Mu!P18+Va!P18+Ara!P18+'C-M'!P18+Cana!P18+Ex!P18+Bal!P18+Mad!P18+CyL!P18</f>
        <v>34936.179504720007</v>
      </c>
      <c r="Q18" s="1">
        <f>Cat!Q18+Gal!Q18+And!Q18+Ast!Q18+Cnt!Q18+Rio!Q18+Mu!Q18+Va!Q18+Ara!Q18+'C-M'!Q18+Cana!Q18+Ex!Q18+Bal!Q18+Mad!Q18+CyL!Q18</f>
        <v>37482.509022669998</v>
      </c>
      <c r="R18" s="1">
        <f>Cat!R18+Gal!R18+And!R18+Ast!R18+Cnt!R18+Rio!R18+Mu!R18+Va!R18+Ara!R18+'C-M'!R18+Cana!R18+Ex!R18+Bal!R18+Mad!R18+CyL!R18</f>
        <v>37795.584858819995</v>
      </c>
      <c r="S18" s="1">
        <f>Cat!S18+Gal!S18+And!S18+Ast!S18+Cnt!S18+Rio!S18+Mu!S18+Va!S18+Ara!S18+'C-M'!S18+Cana!S18+Ex!S18+Bal!S18+Mad!S18+CyL!S18</f>
        <v>40081.31409285</v>
      </c>
      <c r="T18" s="1">
        <f>Cat!T18+Gal!T18+And!T18+Ast!T18+Cnt!T18+Rio!T18+Mu!T18+Va!T18+Ara!T18+'C-M'!T18+Cana!T18+Ex!T18+Bal!T18+Mad!T18+CyL!T18</f>
        <v>43355.825227619993</v>
      </c>
      <c r="U18" s="1">
        <f>Cat!U18+Gal!U18+And!U18+Ast!U18+Cnt!U18+Rio!U18+Mu!U18+Va!U18+Ara!U18+'C-M'!U18+Cana!U18+Ex!U18+Bal!U18+Mad!U18+CyL!U18</f>
        <v>46002.433251030001</v>
      </c>
    </row>
    <row r="19" spans="2:21" x14ac:dyDescent="0.15">
      <c r="B19" t="s">
        <v>114</v>
      </c>
      <c r="C19" s="1">
        <f>Cat!C19+Gal!C19+And!C19+Ast!C19+Cnt!C19+Rio!C19+Mu!C19+Va!C19+Ara!C19+'C-M'!C19+Cana!C19+Ex!C19+Bal!C19+Mad!C19+CyL!C19</f>
        <v>1188.91811594</v>
      </c>
      <c r="D19" s="1">
        <f>Cat!D19+Gal!D19+And!D19+Ast!D19+Cnt!D19+Rio!D19+Mu!D19+Va!D19+Ara!D19+'C-M'!D19+Cana!D19+Ex!D19+Bal!D19+Mad!D19+CyL!D19</f>
        <v>1300.1740000000002</v>
      </c>
      <c r="E19" s="1">
        <f>Cat!E19+Gal!E19+And!E19+Ast!E19+Cnt!E19+Rio!E19+Mu!E19+Va!E19+Ara!E19+'C-M'!E19+Cana!E19+Ex!E19+Bal!E19+Mad!E19+CyL!E19</f>
        <v>1471.2650000000001</v>
      </c>
      <c r="F19" s="1">
        <f>Cat!F19+Gal!F19+And!F19+Ast!F19+Cnt!F19+Rio!F19+Mu!F19+Va!F19+Ara!F19+'C-M'!F19+Cana!F19+Ex!F19+Bal!F19+Mad!F19+CyL!F19</f>
        <v>1706.0928299999998</v>
      </c>
      <c r="G19" s="1">
        <f>Cat!G19+Gal!G19+And!G19+Ast!G19+Cnt!G19+Rio!G19+Mu!G19+Va!G19+Ara!G19+'C-M'!G19+Cana!G19+Ex!G19+Bal!G19+Mad!G19+CyL!G19</f>
        <v>1918.25101</v>
      </c>
      <c r="H19" s="1">
        <f>Cat!H19+Gal!H19+And!H19+Ast!H19+Cnt!H19+Rio!H19+Mu!H19+Va!H19+Ara!H19+'C-M'!H19+Cana!H19+Ex!H19+Bal!H19+Mad!H19+CyL!H19</f>
        <v>1983.5683899999999</v>
      </c>
      <c r="I19" s="1">
        <f>Cat!I19+Gal!I19+And!I19+Ast!I19+Cnt!I19+Rio!I19+Mu!I19+Va!I19+Ara!I19+'C-M'!I19+Cana!I19+Ex!I19+Bal!I19+Mad!I19+CyL!I19</f>
        <v>1151.3978699999998</v>
      </c>
      <c r="J19" s="1">
        <f>Cat!J19+Gal!J19+And!J19+Ast!J19+Cnt!J19+Rio!J19+Mu!J19+Va!J19+Ara!J19+'C-M'!J19+Cana!J19+Ex!J19+Bal!J19+Mad!J19+CyL!J19</f>
        <v>740.21375</v>
      </c>
      <c r="K19" s="1">
        <f>Cat!K19+Gal!K19+And!K19+Ast!K19+Cnt!K19+Rio!K19+Mu!K19+Va!K19+Ara!K19+'C-M'!K19+Cana!K19+Ex!K19+Bal!K19+Mad!K19+CyL!K19</f>
        <v>740.21375</v>
      </c>
      <c r="L19" s="1">
        <f>Cat!L19+Gal!L19+And!L19+Ast!L19+Cnt!L19+Rio!L19+Mu!L19+Va!L19+Ara!L19+'C-M'!L19+Cana!L19+Ex!L19+Bal!L19+Mad!L19+CyL!L19</f>
        <v>670.77976999999998</v>
      </c>
      <c r="M19" s="1">
        <f>Cat!M19+Gal!M19+And!M19+Ast!M19+Cnt!M19+Rio!M19+Mu!M19+Va!M19+Ara!M19+'C-M'!M19+Cana!M19+Ex!M19+Bal!M19+Mad!M19+CyL!M19</f>
        <v>504.87787829000001</v>
      </c>
      <c r="N19" s="1">
        <f>Cat!N19+Gal!N19+And!N19+Ast!N19+Cnt!N19+Rio!N19+Mu!N19+Va!N19+Ara!N19+'C-M'!N19+Cana!N19+Ex!N19+Bal!N19+Mad!N19+CyL!N19</f>
        <v>388.48830860000004</v>
      </c>
      <c r="O19" s="10">
        <f>Cat!O19+Gal!O19+And!O19+Ast!O19+Cnt!O19+Rio!O19+Mu!O19+Va!O19+Ara!O19+'C-M'!O19+Cana!O19+Ex!O19+Bal!O19+Mad!O19+CyL!O19</f>
        <v>295.29277551000007</v>
      </c>
      <c r="P19" s="10">
        <f>Cat!P19+Gal!P19+And!P19+Ast!Q249+Cnt!P19+Rio!P19+Mu!P19+Va!P19+Ara!P19+'C-M'!P19+Cana!P19+Ex!P19+Bal!P19+Mad!P19+CyL!P19</f>
        <v>288.96082563000004</v>
      </c>
      <c r="Q19" s="37">
        <f>Cat!Q19+Gal!Q19+And!Q19+Ast!Q19+Cnt!Q19+Rio!Q19+Mu!Q19+Va!Q19+Ara!Q19+'C-M'!Q19+Cana!Q19+Ex!Q19+Bal!Q19+Mad!Q19+CyL!Q19</f>
        <v>319.87482248999993</v>
      </c>
      <c r="R19" s="37">
        <f>Cat!R19+Gal!R19+And!R19+Ast!R19+Cnt!R19+Rio!R19+Mu!R19+Va!R19+Ara!R19+'C-M'!R19+Cana!R19+Ex!R19+Bal!R19+Mad!R19+CyL!R19</f>
        <v>368.41256540999996</v>
      </c>
      <c r="S19" s="37">
        <f>Cat!S19+Gal!S19+And!S19+Ast!S19+Cnt!S19+Rio!S19+Mu!S19+Va!S19+Ara!S19+'C-M'!S19+Cana!S19+Ex!S19+Bal!S19+Mad!S19+CyL!S19</f>
        <v>425.56066546999995</v>
      </c>
      <c r="T19" s="37">
        <f>Cat!T19+Gal!T19+And!T19+Ast!T19+Cnt!T19+Rio!T19+Mu!T19+Va!T19+Ara!T19+'C-M'!T19+Cana!T19+Ex!T19+Bal!T19+Mad!T19+CyL!T19</f>
        <v>549.48373192000008</v>
      </c>
      <c r="U19" s="37">
        <f>Cat!U19+Gal!U19+And!U19+Ast!U19+Cnt!U19+Rio!U19+Mu!U19+Va!U19+Ara!U19+'C-M'!U19+Cana!U19+Ex!U19+Bal!U19+Mad!U19+CyL!U19</f>
        <v>633.23918368</v>
      </c>
    </row>
    <row r="20" spans="2:21" x14ac:dyDescent="0.15">
      <c r="B20" t="s">
        <v>18</v>
      </c>
      <c r="C20" s="1">
        <f>Cat!C20+Gal!C20+And!C20+Ast!C20+Cnt!C20+Rio!C20+Mu!C20+Va!C20+Ara!C20+'C-M'!C20+Cana!C20+Ex!C20+Bal!C20+Mad!C20+CyL!C20</f>
        <v>752.97750549</v>
      </c>
      <c r="D20" s="1">
        <f>Cat!D20+Gal!D20+And!D20+Ast!D20+Cnt!D20+Rio!D20+Mu!D20+Va!D20+Ara!D20+'C-M'!D20+Cana!D20+Ex!D20+Bal!D20+Mad!D20+CyL!D20</f>
        <v>790.23900000000003</v>
      </c>
      <c r="E20" s="1">
        <f>Cat!E20+Gal!E20+And!E20+Ast!E20+Cnt!E20+Rio!E20+Mu!E20+Va!E20+Ara!E20+'C-M'!E20+Cana!E20+Ex!E20+Bal!E20+Mad!E20+CyL!E20</f>
        <v>828.04601000000002</v>
      </c>
      <c r="F20" s="1">
        <f>Cat!F20+Gal!F20+And!F20+Ast!F20+Cnt!F20+Rio!F20+Mu!F20+Va!F20+Ara!F20+'C-M'!F20+Cana!F20+Ex!F20+Bal!F20+Mad!F20+CyL!F20</f>
        <v>845.89420999999993</v>
      </c>
      <c r="G20" s="1">
        <f>Cat!G20+Gal!G20+And!G20+Ast!G20+Cnt!G20+Rio!G20+Mu!G20+Va!G20+Ara!G20+'C-M'!G20+Cana!G20+Ex!G20+Bal!G20+Mad!G20+CyL!G20</f>
        <v>863.86655999999994</v>
      </c>
      <c r="H20" s="1">
        <f>Cat!H20+Gal!H20+And!H20+Ast!H20+Cnt!H20+Rio!H20+Mu!H20+Va!H20+Ara!H20+'C-M'!H20+Cana!H20+Ex!H20+Bal!H20+Mad!H20+CyL!H20</f>
        <v>888.11473999999987</v>
      </c>
      <c r="I20" s="1">
        <f>Cat!I20+Gal!I20+And!I20+Ast!I20+Cnt!I20+Rio!I20+Mu!I20+Va!I20+Ara!I20+'C-M'!I20+Cana!I20+Ex!I20+Bal!I20+Mad!I20+CyL!I20</f>
        <v>848.58656999999994</v>
      </c>
      <c r="J20" s="1">
        <f>Cat!J20+Gal!J20+And!J20+Ast!J20+Cnt!J20+Rio!J20+Mu!J20+Va!J20+Ara!J20+'C-M'!J20+Cana!J20+Ex!J20+Bal!J20+Mad!J20+CyL!J20</f>
        <v>804.19280999999989</v>
      </c>
      <c r="K20" s="1">
        <f>Cat!K20+Gal!K20+And!K20+Ast!K20+Cnt!K20+Rio!K20+Mu!K20+Va!K20+Ara!K20+'C-M'!K20+Cana!K20+Ex!K20+Bal!K20+Mad!K20+CyL!K20</f>
        <v>804.19280999999989</v>
      </c>
      <c r="L20" s="1">
        <f>Cat!L20+Gal!L20+And!L20+Ast!L20+Cnt!L20+Rio!L20+Mu!L20+Va!L20+Ara!L20+'C-M'!L20+Cana!L20+Ex!L20+Bal!L20+Mad!L20+CyL!L20</f>
        <v>788.09435999999982</v>
      </c>
      <c r="M20" s="1">
        <f>Cat!M20+Gal!M20+And!M20+Ast!M20+Cnt!M20+Rio!M20+Mu!M20+Va!M20+Ara!M20+'C-M'!M20+Cana!M20+Ex!M20+Bal!M20+Mad!M20+CyL!M20</f>
        <v>755.92232175999993</v>
      </c>
      <c r="N20" s="1">
        <f>Cat!N20+Gal!N20+And!N20+Ast!N20+Cnt!N20+Rio!N20+Mu!N20+Va!N20+Ara!N20+'C-M'!N20+Cana!N20+Ex!N20+Bal!N20+Mad!N20+CyL!N20</f>
        <v>700.72683460000007</v>
      </c>
      <c r="O20" s="1">
        <f>Cat!O20+Gal!O20+And!O20+Ast!O20+Cnt!O20+Rio!O20+Mu!O20+Va!O20+Ara!O20+'C-M'!O20+Cana!O20+Ex!O20+Bal!O20+Mad!O20+CyL!O20</f>
        <v>179.34900341000005</v>
      </c>
      <c r="P20" s="1"/>
      <c r="Q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Cat!N21+Gal!N21+And!N21+Ast!N21+Cnt!N21+Rio!N21+Mu!N21+Va!N21+Ara!N21+'C-M'!N21+Cana!N21+Ex!N21+Bal!N21+Mad!N21+CyL!N21</f>
        <v>58.548870000000001</v>
      </c>
      <c r="O21" s="1">
        <f>Cat!O21+Gal!O21+And!O21+Ast!O21+Cnt!O21+Rio!O21+Mu!O21+Va!O21+Ara!O21+'C-M'!O21+Cana!O21+Ex!O21+Bal!O21+Mad!O21+CyL!O21</f>
        <v>48.155760000000008</v>
      </c>
      <c r="P21" s="1">
        <f>Cat!P21+Gal!P21+And!P21+Ast!P21+Cnt!P21+Rio!P21+Mu!P21+Va!P21+Ara!P21+'C-M'!P21+Cana!P21+Ex!P21+Bal!P21+Mad!P21+CyL!P21</f>
        <v>46.06073</v>
      </c>
      <c r="Q21" s="1">
        <f>Cat!Q21+Gal!Q21+And!Q21+Ast!Q21+Cnt!Q21+Rio!Q21+Mu!Q21+Va!Q21+Ara!Q21+'C-M'!Q21+Cana!Q21+Ex!Q21+Bal!Q21+Mad!Q21+CyL!Q21</f>
        <v>20.97894582</v>
      </c>
      <c r="R21" s="10">
        <f>Cat!R21+Gal!R21+And!R21+Ast!R21+Cnt!R21+Rio!R21+Mu!R21+Va!R21+Ara!R21+'C-M'!R21+Cana!R21+Ex!R21+Bal!R21+Mad!R21+CyL!R21</f>
        <v>125.71040248000001</v>
      </c>
      <c r="S21" s="10">
        <f>Cat!S21+Gal!S21+And!S21+Ast!S21+Cnt!S21+Rio!S21+Mu!S21+Va!S21+Ara!S21+'C-M'!S21+Cana!S21+Ex!S21+Bal!S21+Mad!S21+CyL!S21</f>
        <v>118.77951078999997</v>
      </c>
      <c r="T21" s="10">
        <f>Cat!T21+Gal!T21+And!T21+Ast!T21+Cnt!T21+Rio!T21+Mu!T21+Va!T21+Ara!T21+'C-M'!T21+Cana!T21+Ex!T21+Bal!T21+Mad!T21+CyL!T21</f>
        <v>130.45846144000001</v>
      </c>
      <c r="U21" s="10">
        <f>Cat!U21+Gal!U21+And!U21+Ast!U21+Cnt!U21+Rio!U21+Mu!U21+Va!U21+Ara!U21+'C-M'!U21+Cana!U21+Ex!U21+Bal!U21+Mad!U21+CyL!U21</f>
        <v>154.51220347</v>
      </c>
    </row>
    <row r="22" spans="2:21" x14ac:dyDescent="0.15">
      <c r="M22" s="1"/>
      <c r="N22" s="1"/>
      <c r="O22" s="1"/>
      <c r="P22" s="1"/>
    </row>
    <row r="23" spans="2:21" x14ac:dyDescent="0.15">
      <c r="B23" s="3" t="s">
        <v>19</v>
      </c>
      <c r="C23" s="4">
        <f>C24+C25+C26</f>
        <v>19793.830243459241</v>
      </c>
      <c r="D23" s="4">
        <f t="shared" ref="D23:K23" si="5">D24+D25+D26</f>
        <v>21398.126000000004</v>
      </c>
      <c r="E23" s="4">
        <f t="shared" si="5"/>
        <v>23066.940110000003</v>
      </c>
      <c r="F23" s="4">
        <f t="shared" si="5"/>
        <v>25173.425610000006</v>
      </c>
      <c r="G23" s="4">
        <f t="shared" si="5"/>
        <v>27151.39905</v>
      </c>
      <c r="H23" s="4">
        <f t="shared" si="5"/>
        <v>28099.997319999999</v>
      </c>
      <c r="I23" s="4">
        <f t="shared" si="5"/>
        <v>25346.117419999995</v>
      </c>
      <c r="J23" s="4">
        <f t="shared" si="5"/>
        <v>20248.916499999999</v>
      </c>
      <c r="K23" s="4">
        <f t="shared" si="5"/>
        <v>28538.2329985</v>
      </c>
      <c r="L23" s="4">
        <f>L24+L25+L26</f>
        <v>36600.375599999992</v>
      </c>
      <c r="M23" s="4">
        <f>M24+M25+M26</f>
        <v>36234.499538434531</v>
      </c>
      <c r="N23" s="4">
        <f>N24+N25+N26</f>
        <v>36423.14327101763</v>
      </c>
      <c r="O23" s="4">
        <f t="shared" ref="O23:T23" si="6">O24+O25+O26+O27</f>
        <v>37922.133284969546</v>
      </c>
      <c r="P23" s="4">
        <f t="shared" si="6"/>
        <v>40501.030831044518</v>
      </c>
      <c r="Q23" s="4">
        <f t="shared" si="6"/>
        <v>43077.792873255501</v>
      </c>
      <c r="R23" s="4">
        <f t="shared" si="6"/>
        <v>44377.569000625292</v>
      </c>
      <c r="S23" s="4">
        <f t="shared" si="6"/>
        <v>44864.712318049242</v>
      </c>
      <c r="T23" s="4">
        <f t="shared" si="6"/>
        <v>48333.396789711667</v>
      </c>
      <c r="U23" s="4">
        <f t="shared" ref="U23" si="7">U24+U25+U26+U27</f>
        <v>50118.261491586505</v>
      </c>
    </row>
    <row r="24" spans="2:21" x14ac:dyDescent="0.15">
      <c r="B24" t="s">
        <v>20</v>
      </c>
      <c r="C24" s="1">
        <f>Cat!C24+Gal!C24+And!C24+Ast!C24+Cnt!C24+Rio!C24+Mu!C24+Va!C24+Ara!C24+'C-M'!C24+Cana!C24+Ex!C24+Bal!C24+Mad!C24+CyL!C24</f>
        <v>12919.647662166</v>
      </c>
      <c r="D24" s="1">
        <f>Cat!D24+Gal!D24+And!D24+Ast!D24+Cnt!D24+Rio!D24+Mu!D24+Va!D24+Ara!D24+'C-M'!D24+Cana!D24+Ex!D24+Bal!D24+Mad!D24+CyL!D24</f>
        <v>14202.820000000003</v>
      </c>
      <c r="E24" s="1">
        <f>Cat!E24+Gal!E24+And!E24+Ast!E24+Cnt!E24+Rio!E24+Mu!E24+Va!E24+Ara!E24+'C-M'!E24+Cana!E24+Ex!E24+Bal!E24+Mad!E24+CyL!E24</f>
        <v>15577.575000000001</v>
      </c>
      <c r="F24" s="1">
        <f>Cat!F24+Gal!F24+And!F24+Ast!F24+Cnt!F24+Rio!F24+Mu!F24+Va!F24+Ara!F24+'C-M'!F24+Cana!F24+Ex!F24+Bal!F24+Mad!F24+CyL!F24</f>
        <v>17454.529360000004</v>
      </c>
      <c r="G24" s="1">
        <f>Cat!G24+Gal!G24+And!G24+Ast!G24+Cnt!G24+Rio!G24+Mu!G24+Va!G24+Ara!G24+'C-M'!G24+Cana!G24+Ex!G24+Bal!G24+Mad!G24+CyL!G24</f>
        <v>19128.27967</v>
      </c>
      <c r="H24" s="1">
        <f>Cat!H24+Gal!H24+And!H24+Ast!H24+Cnt!H24+Rio!H24+Mu!H24+Va!H24+Ara!H24+'C-M'!H24+Cana!H24+Ex!H24+Bal!H24+Mad!H24+CyL!H24</f>
        <v>19547.279170000002</v>
      </c>
      <c r="I24" s="1">
        <f>Cat!I24+Gal!I24+And!I24+Ast!I24+Cnt!I24+Rio!I24+Mu!I24+Va!I24+Ara!I24+'C-M'!I24+Cana!I24+Ex!I24+Bal!I24+Mad!I24+CyL!I24</f>
        <v>16807.268709999997</v>
      </c>
      <c r="J24" s="1">
        <f>Cat!J24+Gal!J24+And!J24+Ast!J24+Cnt!J24+Rio!J24+Mu!J24+Va!J24+Ara!J24+'C-M'!J24+Cana!J24+Ex!J24+Bal!J24+Mad!J24+CyL!J24</f>
        <v>11748.32064</v>
      </c>
      <c r="K24" s="1">
        <f>Cat!K24+Gal!K24+And!K24+Ast!K24+Cnt!K24+Rio!K24+Mu!K24+Va!K24+Ara!K24+'C-M'!K24+Cana!K24+Ex!K24+Bal!K24+Mad!K24+CyL!K24</f>
        <v>16783.315200000001</v>
      </c>
      <c r="L24" s="1">
        <f>Cat!L24+Gal!L24+And!L24+Ast!L24+Cnt!L24+Rio!L24+Mu!L24+Va!L24+Ara!L24+'C-M'!L24+Cana!L24+Ex!L24+Bal!L24+Mad!L24+CyL!L24</f>
        <v>24543.187409999995</v>
      </c>
      <c r="M24" s="1">
        <f>Cat!M24+Gal!M24+And!M24+Ast!M24+Cnt!M24+Rio!M24+Mu!M24+Va!M24+Ara!M24+'C-M'!M24+Cana!M24+Ex!M24+Bal!M24+Mad!M24+CyL!M24</f>
        <v>24651.037481825002</v>
      </c>
      <c r="N24" s="1">
        <f>Cat!N24+Gal!N24+And!N24+Ast!N24+Cnt!N24+Rio!N24+Mu!N24+Va!N24+Ara!N24+'C-M'!N24+Cana!N24+Ex!N24+Bal!N24+Mad!N24+CyL!N24</f>
        <v>25231.733286080002</v>
      </c>
      <c r="O24" s="1">
        <f>Cat!O24+Gal!O24+And!O24+Ast!O24+Cnt!O24+Rio!O24+Mu!O24+Va!O24+Ara!O24+'C-M'!O24+Cana!O24+Ex!O24+Bal!O24+Mad!O24+CyL!O24</f>
        <v>25965.385019550002</v>
      </c>
      <c r="P24" s="1">
        <f>Cat!P24+Gal!P24+And!P24+Ast!P24+Cnt!P24+Rio!P24+Mu!P24+Va!P24+Ara!P24+'C-M'!P24+Cana!P24+Ex!P24+Bal!P24+Mad!P24+CyL!P24</f>
        <v>28086.971116439996</v>
      </c>
      <c r="Q24" s="1">
        <f>Cat!Q24+Gal!Q24+And!Q24+Ast!Q24+Cnt!Q24+Rio!Q24+Mu!Q24+Va!Q24+Ara!Q24+'C-M'!Q24+Cana!Q24+Ex!Q24+Bal!Q24+Mad!Q24+CyL!Q24</f>
        <v>30152.43948103</v>
      </c>
      <c r="R24" s="1">
        <f>Cat!R24+Gal!R24+And!R24+Ast!R24+Cnt!R24+Rio!R24+Mu!R24+Va!R24+Ara!R24+'C-M'!R24+Cana!R24+Ex!R24+Bal!R24+Mad!R24+CyL!R24</f>
        <v>31422.716573039997</v>
      </c>
      <c r="S24" s="1">
        <f>Cat!S24+Gal!S24+And!S24+Ast!S24+Cnt!S24+Rio!S24+Mu!S24+Va!S24+Ara!S24+'C-M'!S24+Cana!S24+Ex!S24+Bal!S24+Mad!S24+CyL!S24</f>
        <v>31823.554818690009</v>
      </c>
      <c r="T24" s="1">
        <f>Cat!T24+Gal!T24+And!T24+Ast!T24+Cnt!T24+Rio!T24+Mu!T24+Va!T24+Ara!T24+'C-M'!T24+Cana!T24+Ex!T24+Bal!T24+Mad!T24+CyL!T24</f>
        <v>35088.381796385002</v>
      </c>
      <c r="U24" s="1">
        <f>Cat!U24+Gal!U24+And!U24+Ast!U24+Cnt!U24+Rio!U24+Mu!U24+Va!U24+Ara!U24+'C-M'!U24+Cana!U24+Ex!U24+Bal!U24+Mad!U24+CyL!U24</f>
        <v>35768.960335025011</v>
      </c>
    </row>
    <row r="25" spans="2:21" x14ac:dyDescent="0.15">
      <c r="B25" t="s">
        <v>24</v>
      </c>
      <c r="C25" s="1">
        <f>Cat!C25+Gal!C25+And!C25+Ast!C25+Cnt!C25+Rio!C25+Mu!C25+Va!C25+Ara!C25+'C-M'!C25+Cana!C25+Ex!C25+Bal!C25+Mad!C25+CyL!C25</f>
        <v>6183.8055812932416</v>
      </c>
      <c r="D25" s="1">
        <f>Cat!D25+Gal!D25+And!D25+Ast!D25+Cnt!D25+Rio!D25+Mu!D25+Va!D25+Ara!D25+'C-M'!D25+Cana!D25+Ex!D25+Bal!D25+Mad!D25+CyL!D25</f>
        <v>6437.8369999999995</v>
      </c>
      <c r="E25" s="1">
        <f>Cat!E25+Gal!E25+And!E25+Ast!E25+Cnt!E25+Rio!E25+Mu!E25+Va!E25+Ara!E25+'C-M'!E25+Cana!E25+Ex!E25+Bal!E25+Mad!E25+CyL!E25</f>
        <v>6681.5018300000011</v>
      </c>
      <c r="F25" s="1">
        <f>Cat!F25+Gal!F25+And!F25+Ast!F25+Cnt!F25+Rio!F25+Mu!F25+Va!F25+Ara!F25+'C-M'!F25+Cana!F25+Ex!F25+Bal!F25+Mad!F25+CyL!F25</f>
        <v>6865.2148399999996</v>
      </c>
      <c r="G25" s="1">
        <f>Cat!G25+Gal!G25+And!G25+Ast!G25+Cnt!G25+Rio!G25+Mu!G25+Va!G25+Ara!G25+'C-M'!G25+Cana!G25+Ex!G25+Bal!G25+Mad!G25+CyL!G25</f>
        <v>7051.1588199999997</v>
      </c>
      <c r="H25" s="1">
        <f>Cat!H25+Gal!H25+And!H25+Ast!H25+Cnt!H25+Rio!H25+Mu!H25+Va!H25+Ara!H25+'C-M'!H25+Cana!H25+Ex!H25+Bal!H25+Mad!H25+CyL!H25</f>
        <v>7488.8393999999989</v>
      </c>
      <c r="I25" s="1">
        <f>Cat!I25+Gal!I25+And!I25+Ast!I25+Cnt!I25+Rio!I25+Mu!I25+Va!I25+Ara!I25+'C-M'!I25+Cana!I25+Ex!I25+Bal!I25+Mad!I25+CyL!I25</f>
        <v>7353.3481699999993</v>
      </c>
      <c r="J25" s="1">
        <f>Cat!J25+Gal!J25+And!J25+Ast!J25+Cnt!J25+Rio!J25+Mu!J25+Va!J25+Ara!J25+'C-M'!J25+Cana!J25+Ex!J25+Bal!J25+Mad!J25+CyL!J25</f>
        <v>7231.8265300000003</v>
      </c>
      <c r="K25" s="1">
        <f>Cat!K25+Gal!K25+And!K25+Ast!K25+Cnt!K25+Rio!K25+Mu!K25+Va!K25+Ara!K25+'C-M'!K25+Cana!K25+Ex!K25+Bal!K25+Mad!K25+CyL!K25</f>
        <v>10486.148468499998</v>
      </c>
      <c r="L25" s="1">
        <f>Cat!L25+Gal!L25+And!L25+Ast!L25+Cnt!L25+Rio!L25+Mu!L25+Va!L25+Ara!L25+'C-M'!L25+Cana!L25+Ex!L25+Bal!L25+Mad!L25+CyL!L25</f>
        <v>10696.7358</v>
      </c>
      <c r="M25" s="1">
        <f>Cat!M25+Gal!M25+And!M25+Ast!M25+Cnt!M25+Rio!M25+Mu!M25+Va!M25+Ara!M25+'C-M'!M25+Cana!M25+Ex!M25+Bal!M25+Mad!M25+CyL!M25</f>
        <v>10213.9126535624</v>
      </c>
      <c r="N25" s="1">
        <f>Cat!N25+Gal!N25+And!N25+Ast!N25+Cnt!N25+Rio!N25+Mu!N25+Va!N25+Ara!N25+'C-M'!N25+Cana!N25+Ex!N25+Bal!N25+Mad!N25+CyL!N25</f>
        <v>9687.7857184072</v>
      </c>
      <c r="O25" s="1">
        <f>Cat!O25+Gal!O25+And!O25+Ast!O25+Cnt!O25+Rio!O25+Mu!O25+Va!O25+Ara!O25+'C-M'!O25+Cana!O25+Ex!O25+Bal!O25+Mad!O25+CyL!O25</f>
        <v>10389.191136136802</v>
      </c>
      <c r="P25" s="1">
        <f>Cat!P25+Gal!P25+And!P25+Ast!P25+Cnt!P25+Rio!P25+Mu!P25+Va!P25+Ara!P25+'C-M'!P25+Cana!P25+Ex!P25+Bal!P25+Mad!P25+CyL!P25</f>
        <v>10595.660396647399</v>
      </c>
      <c r="Q25" s="1">
        <f>Cat!Q25+Gal!Q25+And!Q25+Ast!Q25+Cnt!Q25+Rio!Q25+Mu!Q25+Va!Q25+Ara!Q25+'C-M'!Q25+Cana!Q25+Ex!Q25+Bal!Q25+Mad!Q25+CyL!Q25</f>
        <v>10810.192279592997</v>
      </c>
      <c r="R25" s="1">
        <f>Cat!R25+Gal!R25+And!R25+Ast!R25+Cnt!R25+Rio!R25+Mu!R25+Va!R25+Ara!R25+'C-M'!R25+Cana!R25+Ex!R25+Bal!R25+Mad!R25+CyL!R25</f>
        <v>11050.065476014601</v>
      </c>
      <c r="S25" s="1">
        <f>Cat!S25+Gal!S25+And!S25+Ast!S25+Cnt!S25+Rio!S25+Mu!S25+Va!S25+Ara!S25+'C-M'!S25+Cana!S25+Ex!S25+Bal!S25+Mad!S25+CyL!S25</f>
        <v>11168.063273075397</v>
      </c>
      <c r="T25" s="1">
        <f>Cat!T25+Gal!T25+And!T25+Ast!T25+Cnt!T25+Rio!T25+Mu!T25+Va!T25+Ara!T25+'C-M'!T25+Cana!T25+Ex!T25+Bal!T25+Mad!T25+CyL!T25</f>
        <v>11283.096497380002</v>
      </c>
      <c r="U25" s="1">
        <f>Cat!U25+Gal!U25+And!U25+Ast!U25+Cnt!U25+Rio!U25+Mu!U25+Va!U25+Ara!U25+'C-M'!U25+Cana!U25+Ex!U25+Bal!U25+Mad!U25+CyL!U25</f>
        <v>12398.595337262801</v>
      </c>
    </row>
    <row r="26" spans="2:21" x14ac:dyDescent="0.15">
      <c r="B26" t="s">
        <v>100</v>
      </c>
      <c r="C26" s="1">
        <f>Cat!C26+Gal!C26+And!C26+Ast!C26+Cnt!C26+Rio!C26+Mu!C26+Va!C26+Ara!C26+'C-M'!C26+Cana!C26+Ex!C26+Bal!C26+Mad!C26+CyL!C26</f>
        <v>690.37699999999995</v>
      </c>
      <c r="D26" s="1">
        <f>Cat!D26+Gal!D26+And!D26+Ast!D26+Cnt!D26+Rio!D26+Mu!D26+Va!D26+Ara!D26+'C-M'!D26+Cana!D26+Ex!D26+Bal!D26+Mad!D26+CyL!D26</f>
        <v>757.46900000000005</v>
      </c>
      <c r="E26" s="1">
        <f>Cat!E26+Gal!E26+And!E26+Ast!E26+Cnt!E26+Rio!E26+Mu!E26+Va!E26+Ara!E26+'C-M'!E26+Cana!E26+Ex!E26+Bal!E26+Mad!E26+CyL!E26</f>
        <v>807.8632799999998</v>
      </c>
      <c r="F26" s="1">
        <f>Cat!F26+Gal!F26+And!F26+Ast!F26+Cnt!F26+Rio!F26+Mu!F26+Va!F26+Ara!F26+'C-M'!F26+Cana!F26+Ex!F26+Bal!F26+Mad!F26+CyL!F26</f>
        <v>853.68140999999991</v>
      </c>
      <c r="G26" s="1">
        <f>Cat!G26+Gal!G26+And!G26+Ast!G26+Cnt!G26+Rio!G26+Mu!G26+Va!G26+Ara!G26+'C-M'!G26+Cana!G26+Ex!G26+Bal!G26+Mad!G26+CyL!G26</f>
        <v>971.96055999999999</v>
      </c>
      <c r="H26" s="1">
        <f>Cat!H26+Gal!H26+And!H26+Ast!H26+Cnt!H26+Rio!H26+Mu!H26+Va!H26+Ara!H26+'C-M'!H26+Cana!H26+Ex!H26+Bal!H26+Mad!H26+CyL!H26</f>
        <v>1063.8787500000001</v>
      </c>
      <c r="I26" s="1">
        <f>Cat!I26+Gal!I26+And!I26+Ast!I26+Cnt!I26+Rio!I26+Mu!I26+Va!I26+Ara!I26+'C-M'!I26+Cana!I26+Ex!I26+Bal!I26+Mad!I26+CyL!I26</f>
        <v>1185.5005400000002</v>
      </c>
      <c r="J26" s="1">
        <f>Cat!J26+Gal!J26+And!J26+Ast!J26+Cnt!J26+Rio!J26+Mu!J26+Va!J26+Ara!J26+'C-M'!J26+Cana!J26+Ex!J26+Bal!J26+Mad!J26+CyL!J26</f>
        <v>1268.7693299999999</v>
      </c>
      <c r="K26" s="1">
        <f>Cat!K26+Gal!K26+And!K26+Ast!K26+Cnt!K26+Rio!K26+Mu!K26+Va!K26+Ara!K26+'C-M'!K26+Cana!K26+Ex!K26+Bal!K26+Mad!K26+CyL!K26</f>
        <v>1268.7693299999999</v>
      </c>
      <c r="L26" s="1">
        <f>Cat!L26+Gal!L26+And!L26+Ast!L26+Cnt!L26+Rio!L26+Mu!L26+Va!L26+Ara!L26+'C-M'!L26+Cana!L26+Ex!L26+Bal!L26+Mad!L26+CyL!L26</f>
        <v>1360.4523899999999</v>
      </c>
      <c r="M26" s="1">
        <f>Cat!M26+Gal!M26+And!M26+Ast!M26+Cnt!M26+Rio!M26+Mu!M26+Va!M26+Ara!M26+'C-M'!M26+Cana!M26+Ex!M26+Bal!M26+Mad!M26+CyL!M26</f>
        <v>1369.5494030471336</v>
      </c>
      <c r="N26" s="1">
        <f>Cat!N26+Gal!N26+And!N26+Ast!N26+Cnt!N26+Rio!N26+Mu!N26+Va!N26+Ara!N26+'C-M'!N26+Cana!N26+Ex!N26+Bal!N26+Mad!N26+CyL!N26</f>
        <v>1503.6242665304292</v>
      </c>
      <c r="O26" s="1">
        <f>Cat!O26+Gal!O26+And!O26+Ast!O26+Cnt!O26+Rio!O26+Mu!O26+Va!O26+Ara!O26+'C-M'!O26+Cana!O26+Ex!O26+Bal!O26+Mad!O26+CyL!O26</f>
        <v>1441.9229794033706</v>
      </c>
      <c r="P26" s="1">
        <f>Cat!P26+Gal!P26+And!P26+Ast!P26+Cnt!P26+Rio!P26+Mu!P26+Va!P26+Ara!P26+'C-M'!P26+Cana!P26+Ex!P26+Bal!P26+Mad!P26+CyL!P26</f>
        <v>1379.8812426006898</v>
      </c>
      <c r="Q26" s="1">
        <f>Cat!Q26+Gal!Q26+And!Q26+Ast!Q26+Cnt!Q26+Rio!Q26+Mu!Q26+Va!Q26+Ara!Q26+'C-M'!Q26+Cana!Q26+Ex!Q26+Bal!Q26+Mad!Q26+CyL!Q26</f>
        <v>1382.3469488446001</v>
      </c>
      <c r="R26" s="1">
        <f>Cat!R26+Gal!R26+And!R26+Ast!R26+Cnt!R26+Rio!R26+Mu!R26+Va!R26+Ara!R26+'C-M'!R26+Cana!R26+Ex!R26+Bal!R26+Mad!R26+CyL!R26</f>
        <v>1287.7310008697707</v>
      </c>
      <c r="S26" s="1">
        <f>Cat!S26+Gal!S26+And!S26+Ast!S26+Cnt!S26+Rio!S26+Mu!S26+Va!S26+Ara!S26+'C-M'!S26+Cana!S26+Ex!S26+Bal!S26+Mad!S26+CyL!S26</f>
        <v>1303.6756919963034</v>
      </c>
      <c r="T26" s="1">
        <f>Cat!T26+Gal!T26+And!T26+Ast!T26+Cnt!T26+Rio!T26+Mu!T26+Va!T26+Ara!T26+'C-M'!T26+Cana!T26+Ex!T26+Bal!T26+Mad!T26+CyL!T26</f>
        <v>1349.4541128290687</v>
      </c>
      <c r="U26" s="1">
        <f>Cat!U26+Gal!U26+And!U26+Ast!U26+Cnt!U26+Rio!U26+Mu!U26+Va!U26+Ara!U26+'C-M'!U26+Cana!U26+Ex!U26+Bal!U26+Mad!U26+CyL!U26</f>
        <v>1373.7956165005339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Cat!O27+Gal!O27+And!O27+Ast!O27+Cnt!O27+Rio!O27+Mu!O27+Va!O27+Ara!O27+'C-M'!O27+Cana!O27+Ex!O27+Bal!O27+Mad!O27+CyL!O27</f>
        <v>125.63414987938</v>
      </c>
      <c r="P27" s="1">
        <f>Cat!P27+Gal!P27+And!P27+Ast!P27+Cnt!P27+Rio!P27+Mu!P27+Va!P27+Ara!P27+'C-M'!P27+Cana!P27+Ex!P27+Bal!P27+Mad!P27+CyL!P27</f>
        <v>438.51807535642797</v>
      </c>
      <c r="Q27" s="22">
        <f>Cat!Q27+Gal!Q27+And!Q27+Ast!Q27+Cnt!Q27+Rio!Q27+Mu!Q27+Va!Q27+Ara!Q27+'C-M'!Q27+Cana!Q27+Ex!Q27+Bal!Q27+Mad!Q27+CyL!Q27</f>
        <v>732.814163787903</v>
      </c>
      <c r="R27" s="22">
        <f>Cat!R27+Gal!R27+And!R27+Ast!R27+Cnt!R27+Rio!R27+Mu!R27+Va!R27+Ara!R27+'C-M'!R27+Cana!R27+Ex!R27+Bal!R27+Mad!R27+CyL!R27</f>
        <v>617.05595070092204</v>
      </c>
      <c r="S27" s="22">
        <f>Cat!S27+Gal!S27+And!S27+Ast!S27+Cnt!S27+Rio!S27+Mu!S27+Va!S27+Ara!S27+'C-M'!S27+Cana!S27+Ex!S27+Bal!S27+Mad!S27+CyL!S27</f>
        <v>569.41853428753586</v>
      </c>
      <c r="T27" s="22">
        <f>Cat!T27+Gal!T27+And!T27+Ast!T27+Cnt!T27+Rio!T27+Mu!T27+Va!T27+Ara!T27+'C-M'!T27+Cana!T27+Ex!T27+Bal!T27+Mad!T27+CyL!T27</f>
        <v>612.46438311759687</v>
      </c>
      <c r="U27" s="22">
        <f>Cat!U27+Gal!U27+And!U27+Ast!U27+Cnt!U27+Rio!U27+Mu!U27+Va!U27+Ara!U27+'C-M'!U27+Cana!U27+Ex!U27+Bal!U27+Mad!U27+CyL!U27</f>
        <v>576.91020279816394</v>
      </c>
    </row>
    <row r="28" spans="2:21" x14ac:dyDescent="0.15">
      <c r="M28" s="1"/>
      <c r="N28" s="1"/>
      <c r="O28" s="1"/>
      <c r="P28" s="1"/>
      <c r="S28" s="1"/>
      <c r="T28" s="1"/>
    </row>
    <row r="29" spans="2:21" x14ac:dyDescent="0.15">
      <c r="B29" s="3" t="s">
        <v>101</v>
      </c>
      <c r="C29" s="4">
        <f t="shared" ref="C29:M29" si="8">SUM(C30:C38)</f>
        <v>20684.234287074905</v>
      </c>
      <c r="D29" s="4">
        <f t="shared" si="8"/>
        <v>22087.134937673098</v>
      </c>
      <c r="E29" s="4">
        <f t="shared" si="8"/>
        <v>23089.4629314255</v>
      </c>
      <c r="F29" s="4">
        <f t="shared" si="8"/>
        <v>25552.392458802602</v>
      </c>
      <c r="G29" s="4">
        <f t="shared" si="8"/>
        <v>29182.1222568335</v>
      </c>
      <c r="H29" s="4">
        <f t="shared" si="8"/>
        <v>31441.996356443702</v>
      </c>
      <c r="I29" s="4">
        <f t="shared" si="8"/>
        <v>26598.589963523205</v>
      </c>
      <c r="J29" s="4">
        <f t="shared" si="8"/>
        <v>21254.275592879127</v>
      </c>
      <c r="K29" s="4">
        <f t="shared" si="8"/>
        <v>11356.906441500003</v>
      </c>
      <c r="L29" s="4">
        <f t="shared" si="8"/>
        <v>16409.163677258024</v>
      </c>
      <c r="M29" s="4">
        <f t="shared" si="8"/>
        <v>13589.863683562529</v>
      </c>
      <c r="N29" s="4">
        <f t="shared" ref="N29:S29" si="9">SUM(N30:N38)</f>
        <v>11533.216232993351</v>
      </c>
      <c r="O29" s="4">
        <f t="shared" si="9"/>
        <v>8265.1878634524746</v>
      </c>
      <c r="P29" s="4">
        <f t="shared" si="9"/>
        <v>8403.0015699793094</v>
      </c>
      <c r="Q29" s="4">
        <f t="shared" si="9"/>
        <v>8863.5386172831495</v>
      </c>
      <c r="R29" s="4">
        <f t="shared" si="9"/>
        <v>8627.5180497317742</v>
      </c>
      <c r="S29" s="4">
        <f t="shared" si="9"/>
        <v>8867.1299069549441</v>
      </c>
      <c r="T29" s="4">
        <f t="shared" ref="T29:U29" si="10">SUM(T30:T38)</f>
        <v>9836.5492751374186</v>
      </c>
      <c r="U29" s="4">
        <f t="shared" si="10"/>
        <v>10310.219483990288</v>
      </c>
    </row>
    <row r="30" spans="2:21" x14ac:dyDescent="0.15">
      <c r="B30" t="s">
        <v>102</v>
      </c>
      <c r="C30" s="1">
        <f>Cat!C30+Gal!C30+And!C30+Ast!C30+Cnt!C30+Rio!C30+Mu!C30+Va!C30+Ara!C30+'C-M'!C30+Cana!C30+Ex!C30+Bal!C30+Mad!C30+CyL!C30</f>
        <v>20475.404917074906</v>
      </c>
      <c r="D30" s="1">
        <f>Cat!D30+Gal!D30+And!D30+Ast!D30+Cnt!D30+Rio!D30+Mu!D30+Va!D30+Ara!D30+'C-M'!D30+Cana!D30+Ex!D30+Bal!D30+Mad!D30+CyL!D30</f>
        <v>21863.052937673099</v>
      </c>
      <c r="E30" s="1">
        <f>Cat!E30+Gal!E30+And!E30+Ast!E30+Cnt!E30+Rio!E30+Mu!E30+Va!E30+Ara!E30+'C-M'!E30+Cana!E30+Ex!E30+Bal!E30+Mad!E30+CyL!E30</f>
        <v>22496.6259314255</v>
      </c>
      <c r="F30" s="1">
        <f>Cat!F30+Gal!F30+And!F30+Ast!F30+Cnt!F30+Rio!F30+Mu!F30+Va!F30+Ara!F30+'C-M'!F30+Cana!F30+Ex!F30+Bal!F30+Mad!F30+CyL!F30</f>
        <v>25409.2067488026</v>
      </c>
      <c r="G30" s="1">
        <f>Cat!G30+Gal!G30+And!G30+Ast!G30+Cnt!G30+Rio!G30+Mu!G30+Va!G30+Ara!G30+'C-M'!G30+Cana!G30+Ex!G30+Bal!G30+Mad!G30+CyL!G30</f>
        <v>28613.1092968335</v>
      </c>
      <c r="H30" s="1">
        <f>Cat!H30+Gal!H30+And!H30+Ast!H30+Cnt!H30+Rio!H30+Mu!H30+Va!H30+Ara!H30+'C-M'!H30+Cana!H30+Ex!H30+Bal!H30+Mad!H30+CyL!H30</f>
        <v>30725.037836443702</v>
      </c>
      <c r="I30" s="1">
        <f>Cat!I30+Gal!I30+And!I30+Ast!I30+Cnt!I30+Rio!I30+Mu!I30+Va!I30+Ara!I30+'C-M'!I30+Cana!I30+Ex!I30+Bal!I30+Mad!I30+CyL!I30</f>
        <v>25443.589983523205</v>
      </c>
      <c r="J30" s="1">
        <f>Cat!J30+Gal!J30+And!J30+Ast!J30+Cnt!J30+Rio!J30+Mu!J30+Va!J30+Ara!J30+'C-M'!J30+Cana!J30+Ex!J30+Bal!J30+Mad!J30+CyL!J30</f>
        <v>18001.995842879125</v>
      </c>
      <c r="K30" s="1">
        <f>Cat!K30+Gal!K30+And!K30+Ast!K30+Cnt!K30+Rio!K30+Mu!K30+Va!K30+Ara!K30+'C-M'!K30+Cana!K30+Ex!K30+Bal!K30+Mad!K30+CyL!K30</f>
        <v>3843.395035476221</v>
      </c>
      <c r="L30" s="1">
        <f>Cat!L30+Gal!L30+And!L30+Ast!L30+Cnt!L30+Rio!L30+Mu!L30+Va!L30+Ara!L30+'C-M'!L30+Cana!L30+Ex!L30+Bal!L30+Mad!L30+CyL!L30</f>
        <v>3592.6658149960012</v>
      </c>
      <c r="M30" s="1">
        <f>Cat!M30+Gal!M30+And!M30+Ast!M30+Cnt!M30+Rio!M30+Mu!M30+Va!M30+Ara!M30+'C-M'!M30+Cana!M30+Ex!M30+Bal!M30+Mad!M30+CyL!M30</f>
        <v>1418.678037001227</v>
      </c>
      <c r="N30" s="1">
        <f>Cat!N30+Gal!N30+And!N30+Ast!N30+Cnt!N30+Rio!N30+Mu!N30+Va!N30+Ara!N30+'C-M'!N30+Cana!N30+Ex!N30+Bal!N30+Mad!N30+CyL!N30</f>
        <v>504.06732561182525</v>
      </c>
      <c r="O30" s="1">
        <f>Cat!O30+Gal!O30+And!O30+Ast!O30+Cnt!O30+Rio!O30+Mu!O30+Va!O30+Ara!O30+'C-M'!O30+Cana!O30+Ex!O30+Bal!O30+Mad!O30+CyL!O30</f>
        <v>-4184.5791556855083</v>
      </c>
      <c r="P30" s="1">
        <f>Cat!P30+Gal!P30+And!P30+Ast!P30+Cnt!P30+Rio!P30+Mu!P30+Va!P30+Ara!P30+'C-M'!P30+Cana!P30+Ex!P30+Bal!P30+Mad!P30+CyL!P30</f>
        <v>-4862.2012051556967</v>
      </c>
      <c r="Q30" s="1">
        <f>Cat!Q30+Gal!Q30+And!Q30+Ast!Q30+Cnt!Q30+Rio!Q30+Mu!Q30+Va!Q30+Ara!Q30+'C-M'!Q30+Cana!Q30+Ex!Q30+Bal!Q30+Mad!Q30+CyL!Q30</f>
        <v>-5015.9595072188849</v>
      </c>
      <c r="R30" s="1">
        <f>Cat!R30+Gal!R30+And!R30+Ast!R30+Cnt!R30+Rio!R30+Mu!R30+Va!R30+Ara!R30+'C-M'!R30+Cana!R30+Ex!R30+Bal!R30+Mad!R30+CyL!R30</f>
        <v>-4763.8606992211935</v>
      </c>
      <c r="S30" s="1">
        <f>Cat!S30+Gal!S30+And!S30+Ast!S30+Cnt!S30+Rio!S30+Mu!S30+Va!S30+Ara!S30+'C-M'!S30+Cana!S30+Ex!S30+Bal!S30+Mad!S30+CyL!S30</f>
        <v>-4711.8702775258525</v>
      </c>
      <c r="T30" s="1">
        <f>Cat!T30+Gal!T30+And!T30+Ast!T30+Cnt!T30+Rio!T30+Mu!T30+Va!T30+Ara!T30+'C-M'!T30+Cana!T30+Ex!T30+Bal!T30+Mad!T30+CyL!T30</f>
        <v>-5257.3429154351479</v>
      </c>
      <c r="U30" s="1">
        <f>Cat!U30+Gal!U30+And!U30+Ast!U30+Cnt!U30+Rio!U30+Mu!U30+Va!U30+Ara!U30+'C-M'!U30+Cana!U30+Ex!U30+Bal!U30+Mad!U30+CyL!U30</f>
        <v>-5435.5579295176958</v>
      </c>
    </row>
    <row r="31" spans="2:21" x14ac:dyDescent="0.15">
      <c r="B31" t="s">
        <v>23</v>
      </c>
      <c r="C31" s="1">
        <f>Cat!C31+Gal!C31+And!C31+Ast!C31+Cnt!C31+Rio!C31+Mu!C31+Va!C31+Ara!C31+'C-M'!C31+Cana!C31+Ex!C31+Bal!C31+Mad!C31+CyL!C31</f>
        <v>208.82937000000001</v>
      </c>
      <c r="D31" s="1">
        <f>Cat!D31+Gal!D31+And!D31+Ast!D31+Cnt!D31+Rio!D31+Mu!D31+Va!D31+Ara!D31+'C-M'!D31+Cana!D31+Ex!D31+Bal!D31+Mad!D31+CyL!D31</f>
        <v>224.08199999999999</v>
      </c>
      <c r="E31" s="1">
        <f>Cat!E31+Gal!E31+And!E31+Ast!E31+Cnt!E31+Rio!E31+Mu!E31+Va!E31+Ara!E31+'C-M'!E31+Cana!E31+Ex!E31+Bal!E31+Mad!E31+CyL!E31</f>
        <v>592.83699999999999</v>
      </c>
      <c r="F31" s="1">
        <f>Cat!F31+Gal!F31+And!F31+Ast!F31+Cnt!F31+Rio!F31+Mu!F31+Va!F31+Ara!F31+'C-M'!F31+Cana!F31+Ex!F31+Bal!F31+Mad!F31+CyL!F31</f>
        <v>143.18571</v>
      </c>
      <c r="G31" s="1">
        <f>Cat!G31+Gal!G31+And!G31+Ast!G31+Cnt!G31+Rio!G31+Mu!G31+Va!G31+Ara!G31+'C-M'!G31+Cana!G31+Ex!G31+Bal!G31+Mad!G31+CyL!G31</f>
        <v>14.01296</v>
      </c>
      <c r="H31" s="1">
        <f>Cat!H31+Gal!H31+And!H31+Ast!H31+Cnt!H31+Rio!H31+Mu!H31+Va!H31+Ara!H31+'C-M'!H31+Cana!H31+Ex!H31+Bal!H31+Mad!H31+CyL!H31</f>
        <v>61.958520000000007</v>
      </c>
      <c r="I31" s="1">
        <f>Cat!I31+Gal!I31+And!I31+Ast!I31+Cnt!I31+Rio!I31+Mu!I31+Va!I31+Ara!I31+'C-M'!I31+Cana!I31+Ex!I31+Bal!I31+Mad!I31+CyL!I31</f>
        <v>499.99998000000011</v>
      </c>
      <c r="J31" s="1">
        <f>Cat!J31+Gal!J31+And!J31+Ast!J31+Cnt!J31+Rio!J31+Mu!J31+Va!J31+Ara!J31+'C-M'!J31+Cana!J31+Ex!J31+Bal!J31+Mad!J31+CyL!J31</f>
        <v>500</v>
      </c>
      <c r="K31" s="1">
        <f>Cat!K31+Gal!K31+And!K31+Ast!K31+Cnt!K31+Rio!K31+Mu!K31+Va!K31+Ara!K31+'C-M'!K31+Cana!K31+Ex!K31+Bal!K31+Mad!K31+CyL!K31</f>
        <v>0</v>
      </c>
      <c r="L31" s="1">
        <f>Cat!L31+Gal!L31+And!L31+Ast!L31+Cnt!L31+Rio!L31+Mu!L31+Va!L31+Ara!L31+'C-M'!L31+Cana!L31+Ex!L31+Bal!L31+Mad!L31+CyL!L31</f>
        <v>0</v>
      </c>
      <c r="M31" s="1">
        <f>Cat!M31+Gal!M31+And!M31+Ast!M31+Cnt!M31+Rio!M31+Mu!M31+Va!M31+Ara!M31+'C-M'!M31+Cana!M31+Ex!M31+Bal!M31+Mad!M31+CyL!M31</f>
        <v>0</v>
      </c>
      <c r="N31" s="1">
        <f>Cat!N31+Gal!N31+And!N31+Ast!N31+Cnt!N31+Rio!N31+Mu!N31+Va!N31+Ara!N31+'C-M'!N31+Cana!N31+Ex!N31+Bal!N31+Mad!N31+CyL!N31</f>
        <v>0</v>
      </c>
      <c r="O31" s="1">
        <f>Cat!O31+Gal!O31+And!O31+Ast!O31+Cnt!O31+Rio!O31+Mu!O31+Va!O31+Ara!O31+'C-M'!O31+Cana!O31+Ex!O31+Bal!O31+Mad!O31+CyL!O31</f>
        <v>0</v>
      </c>
      <c r="P31" s="1">
        <f>Cat!P31+Gal!P31+And!P31+Ast!P31+Cnt!P31+Rio!P31+Mu!P31+Va!P31+Ara!P31+'C-M'!P31+Cana!P31+Ex!P31+Bal!P31+Mad!P31+CyL!P31</f>
        <v>0</v>
      </c>
      <c r="Q31" s="1">
        <f>Cat!Q31+Gal!Q31+And!Q31+Ast!Q31+Cnt!Q31+Rio!Q31+Mu!Q31+Va!Q31+Ara!Q31+'C-M'!Q31+Cana!Q31+Ex!Q31+Bal!Q31+Mad!Q31+CyL!Q31</f>
        <v>0</v>
      </c>
      <c r="R31" s="1">
        <f>Cat!R31+Gal!R31+And!R31+Ast!R31+Cnt!R31+Rio!R31+Mu!R31+Va!R31+Ara!R31+'C-M'!R31+Cana!R31+Ex!R31+Bal!R31+Mad!R31+CyL!R31</f>
        <v>0</v>
      </c>
      <c r="S31" s="1">
        <f>Cat!S31+Gal!S31+And!S31+Ast!S31+Cnt!S31+Rio!S31+Mu!S31+Va!S31+Ara!S31+'C-M'!S31+Cana!S31+Ex!S31+Bal!S31+Mad!S31+CyL!S31</f>
        <v>0</v>
      </c>
      <c r="T31" s="1">
        <f>Cat!T31+Gal!T31+And!T31+Ast!T31+Cnt!T31+Rio!T31+Mu!T31+Va!T31+Ara!T31+'C-M'!T31+Cana!T31+Ex!T31+Bal!T31+Mad!T31+CyL!T31</f>
        <v>0</v>
      </c>
      <c r="U31" s="1">
        <f>Cat!U31+Gal!U31+And!U31+Ast!U31+Cnt!U31+Rio!U31+Mu!U31+Va!U31+Ara!U31+'C-M'!U31+Cana!U31+Ex!U31+Bal!U31+Mad!U31+CyL!U31</f>
        <v>0</v>
      </c>
    </row>
    <row r="32" spans="2:21" x14ac:dyDescent="0.15">
      <c r="B32" t="s">
        <v>80</v>
      </c>
      <c r="C32" s="1">
        <f>Cat!C32+Gal!C32+And!C32+Ast!C32+Cnt!C32+Rio!C32+Mu!C32+Va!C32+Ara!C32+'C-M'!C32+Cana!C32+Ex!C32+Bal!C32+Mad!C32+CyL!C32</f>
        <v>0</v>
      </c>
      <c r="D32" s="1">
        <f>Cat!D32+Gal!D32+And!D32+Ast!D32+Cnt!D32+Rio!D32+Mu!D32+Va!D32+Ara!D32+'C-M'!D32+Cana!D32+Ex!D32+Bal!D32+Mad!D32+CyL!D32</f>
        <v>0</v>
      </c>
      <c r="E32" s="1">
        <f>Cat!E32+Gal!E32+And!E32+Ast!E32+Cnt!E32+Rio!E32+Mu!E32+Va!E32+Ara!E32+'C-M'!E32+Cana!E32+Ex!E32+Bal!E32+Mad!E32+CyL!E32</f>
        <v>0</v>
      </c>
      <c r="F32" s="1">
        <f>Cat!F32+Gal!F32+And!F32+Ast!F32+Cnt!F32+Rio!F32+Mu!F32+Va!F32+Ara!F32+'C-M'!F32+Cana!F32+Ex!F32+Bal!F32+Mad!F32+CyL!F32</f>
        <v>0</v>
      </c>
      <c r="G32" s="1">
        <f>Cat!G32+Gal!G32+And!G32+Ast!G32+Cnt!G32+Rio!G32+Mu!G32+Va!G32+Ara!G32+'C-M'!G32+Cana!G32+Ex!G32+Bal!G32+Mad!G32+CyL!G32</f>
        <v>555</v>
      </c>
      <c r="H32" s="1">
        <f>Cat!H32+Gal!H32+And!H32+Ast!H32+Cnt!H32+Rio!H32+Mu!H32+Va!H32+Ara!H32+'C-M'!H32+Cana!H32+Ex!H32+Bal!H32+Mad!H32+CyL!H32</f>
        <v>655</v>
      </c>
      <c r="I32" s="1">
        <f>Cat!I32+Gal!I32+And!I32+Ast!I32+Cnt!I32+Rio!I32+Mu!I32+Va!I32+Ara!I32+'C-M'!I32+Cana!I32+Ex!I32+Bal!I32+Mad!I32+CyL!I32</f>
        <v>654.99999999999989</v>
      </c>
      <c r="J32" s="1">
        <f>Cat!J32+Gal!J32+And!J32+Ast!J32+Cnt!J32+Rio!J32+Mu!J32+Va!J32+Ara!J32+'C-M'!J32+Cana!J32+Ex!J32+Bal!J32+Mad!J32+CyL!J32</f>
        <v>655</v>
      </c>
      <c r="K32" s="1">
        <f>Cat!K32+Gal!K32+And!K32+Ast!K32+Cnt!K32+Rio!K32+Mu!K32+Va!K32+Ara!K32+'C-M'!K32+Cana!K32+Ex!K32+Bal!K32+Mad!K32+CyL!K32</f>
        <v>0</v>
      </c>
      <c r="L32" s="1">
        <f>Cat!L32+Gal!L32+And!L32+Ast!L32+Cnt!L32+Rio!L32+Mu!L32+Va!L32+Ara!L32+'C-M'!L32+Cana!L32+Ex!L32+Bal!L32+Mad!L32+CyL!L32</f>
        <v>0</v>
      </c>
      <c r="M32" s="1">
        <f>Cat!M32+Gal!M32+And!M32+Ast!M32+Cnt!M32+Rio!M32+Mu!M32+Va!M32+Ara!M32+'C-M'!M32+Cana!M32+Ex!M32+Bal!M32+Mad!M32+CyL!M32</f>
        <v>0</v>
      </c>
      <c r="N32" s="1">
        <f>Cat!N32+Gal!N32+And!N32+Ast!N32+Cnt!N32+Rio!N32+Mu!N32+Va!N32+Ara!N32+'C-M'!N32+Cana!N32+Ex!N32+Bal!N32+Mad!N32+CyL!N32</f>
        <v>0</v>
      </c>
      <c r="O32" s="1">
        <f>Cat!O32+Gal!O32+And!O32+Ast!O32+Cnt!O32+Rio!O32+Mu!O32+Va!O32+Ara!O32+'C-M'!O32+Cana!O32+Ex!O32+Bal!O32+Mad!O32+CyL!O32</f>
        <v>0</v>
      </c>
      <c r="P32" s="1">
        <f>Cat!P32+Gal!P32+And!P32+Ast!P32+Cnt!P32+Rio!P32+Mu!P32+Va!P32+Ara!P32+'C-M'!P32+Cana!P32+Ex!P32+Bal!P32+Mad!P32+CyL!P32</f>
        <v>0</v>
      </c>
      <c r="Q32" s="1">
        <f>Cat!Q32+Gal!Q32+And!Q32+Ast!Q32+Cnt!Q32+Rio!Q32+Mu!Q32+Va!Q32+Ara!Q32+'C-M'!Q32+Cana!Q32+Ex!Q32+Bal!Q32+Mad!Q32+CyL!Q32</f>
        <v>0</v>
      </c>
      <c r="R32" s="1">
        <f>Cat!R32+Gal!R32+And!R32+Ast!R32+Cnt!R32+Rio!R32+Mu!R32+Va!R32+Ara!R32+'C-M'!R32+Cana!R32+Ex!R32+Bal!R32+Mad!R32+CyL!R32</f>
        <v>0</v>
      </c>
      <c r="S32" s="1">
        <f>Cat!S32+Gal!S32+And!S32+Ast!S32+Cnt!S32+Rio!S32+Mu!S32+Va!S32+Ara!S32+'C-M'!S32+Cana!S32+Ex!S32+Bal!S32+Mad!S32+CyL!S32</f>
        <v>0</v>
      </c>
      <c r="T32" s="1">
        <f>Cat!T32+Gal!T32+And!T32+Ast!T32+Cnt!T32+Rio!T32+Mu!T32+Va!T32+Ara!T32+'C-M'!T32+Cana!T32+Ex!T32+Bal!T32+Mad!T32+CyL!T32</f>
        <v>0</v>
      </c>
      <c r="U32" s="1">
        <f>Cat!U32+Gal!U32+And!U32+Ast!U32+Cnt!U32+Rio!U32+Mu!U32+Va!U32+Ara!U32+'C-M'!U32+Cana!U32+Ex!U32+Bal!U32+Mad!U32+CyL!U32</f>
        <v>0</v>
      </c>
    </row>
    <row r="33" spans="1:21" x14ac:dyDescent="0.15">
      <c r="B33" t="s">
        <v>122</v>
      </c>
      <c r="C33" s="1">
        <f>Cat!C33+Gal!C33+And!C33+Ast!C33+Cnt!C33+Rio!C33+Mu!C33+Va!C33+Ara!C33+'C-M'!C33+Cana!C33+Ex!C33+Bal!C33+Mad!C33+CyL!C33</f>
        <v>0</v>
      </c>
      <c r="D33" s="1">
        <f>Cat!D33+Gal!D33+And!D33+Ast!D33+Cnt!D33+Rio!D33+Mu!D33+Va!D33+Ara!D33+'C-M'!D33+Cana!D33+Ex!D33+Bal!D33+Mad!D33+CyL!D33</f>
        <v>0</v>
      </c>
      <c r="E33" s="1">
        <f>Cat!E33+Gal!E33+And!E33+Ast!E33+Cnt!E33+Rio!E33+Mu!E33+Va!E33+Ara!E33+'C-M'!E33+Cana!E33+Ex!E33+Bal!E33+Mad!E33+CyL!E33</f>
        <v>0</v>
      </c>
      <c r="F33" s="1">
        <f>Cat!F33+Gal!F33+And!F33+Ast!F33+Cnt!F33+Rio!F33+Mu!F33+Va!F33+Ara!F33+'C-M'!F33+Cana!F33+Ex!F33+Bal!F33+Mad!F33+CyL!F33</f>
        <v>0</v>
      </c>
      <c r="G33" s="1">
        <f>Cat!G33+Gal!G33+And!G33+Ast!G33+Cnt!G33+Rio!G33+Mu!G33+Va!G33+Ara!G33+'C-M'!G33+Cana!G33+Ex!G33+Bal!G33+Mad!G33+CyL!G33</f>
        <v>0</v>
      </c>
      <c r="H33" s="1">
        <f>Cat!H33+Gal!H33+And!H33+Ast!H33+Cnt!H33+Rio!H33+Mu!H33+Va!H33+Ara!H33+'C-M'!H33+Cana!H33+Ex!H33+Bal!H33+Mad!H33+CyL!H33</f>
        <v>0</v>
      </c>
      <c r="I33" s="1">
        <f>Cat!I33+Gal!I33+And!I33+Ast!I33+Cnt!I33+Rio!I33+Mu!I33+Va!I33+Ara!I33+'C-M'!I33+Cana!I33+Ex!I33+Bal!I33+Mad!I33+CyL!I33</f>
        <v>0</v>
      </c>
      <c r="J33" s="1">
        <f>Cat!J33+Gal!J33+And!J33+Ast!J33+Cnt!J33+Rio!J33+Mu!J33+Va!J33+Ara!J33+'C-M'!J33+Cana!J33+Ex!J33+Bal!J33+Mad!J33+CyL!J33</f>
        <v>2097.2797500000001</v>
      </c>
      <c r="K33" s="1">
        <f>Cat!K33+Gal!K33+And!K33+Ast!K33+Cnt!K33+Rio!K33+Mu!K33+Va!K33+Ara!K33+'C-M'!K33+Cana!K33+Ex!K33+Bal!K33+Mad!K33+CyL!K33</f>
        <v>0</v>
      </c>
      <c r="L33" s="1">
        <f>Cat!L33+Gal!L33+And!L33+Ast!L33+Cnt!L33+Rio!L33+Mu!L33+Va!L33+Ara!L33+'C-M'!L33+Cana!L33+Ex!L33+Bal!L33+Mad!L33+CyL!L33</f>
        <v>0</v>
      </c>
      <c r="M33" s="1">
        <f>Cat!M33+Gal!M33+And!M33+Ast!M33+Cnt!M33+Rio!M33+Mu!M33+Va!M33+Ara!M33+'C-M'!M33+Cana!M33+Ex!M33+Bal!M33+Mad!M33+CyL!M33</f>
        <v>0</v>
      </c>
      <c r="N33" s="1">
        <f>Cat!N33+Gal!N33+And!N33+Ast!N33+Cnt!N33+Rio!N33+Mu!N33+Va!N33+Ara!N33+'C-M'!N33+Cana!N33+Ex!N33+Bal!N33+Mad!N33+CyL!N33</f>
        <v>0</v>
      </c>
      <c r="O33" s="1">
        <f>Cat!O33+Gal!O33+And!O33+Ast!O33+Cnt!O33+Rio!O33+Mu!O33+Va!O33+Ara!O33+'C-M'!O33+Cana!O33+Ex!O33+Bal!O33+Mad!O33+CyL!O33</f>
        <v>0</v>
      </c>
      <c r="P33" s="1">
        <f>Cat!P33+Gal!P33+And!P33+Ast!P33+Cnt!P33+Rio!P33+Mu!P33+Va!P33+Ara!P33+'C-M'!P33+Cana!P33+Ex!P33+Bal!P33+Mad!P33+CyL!P33</f>
        <v>0</v>
      </c>
      <c r="Q33" s="1">
        <f>Cat!Q33+Gal!Q33+And!Q33+Ast!Q33+Cnt!Q33+Rio!Q33+Mu!Q33+Va!Q33+Ara!Q33+'C-M'!Q33+Cana!Q33+Ex!Q33+Bal!Q33+Mad!Q33+CyL!Q33</f>
        <v>0</v>
      </c>
      <c r="R33" s="1">
        <f>Cat!R33+Gal!R33+And!R33+Ast!R33+Cnt!R33+Rio!R33+Mu!R33+Va!R33+Ara!R33+'C-M'!R33+Cana!R33+Ex!R33+Bal!R33+Mad!R33+CyL!R33</f>
        <v>0</v>
      </c>
      <c r="S33" s="1">
        <f>Cat!S33+Gal!S33+And!S33+Ast!S33+Cnt!S33+Rio!S33+Mu!S33+Va!S33+Ara!S33+'C-M'!S33+Cana!S33+Ex!S33+Bal!S33+Mad!S33+CyL!S33</f>
        <v>0</v>
      </c>
      <c r="T33" s="1">
        <f>Cat!T33+Gal!T33+And!T33+Ast!T33+Cnt!T33+Rio!T33+Mu!T33+Va!T33+Ara!T33+'C-M'!T33+Cana!T33+Ex!T33+Bal!T33+Mad!T33+CyL!T33</f>
        <v>0</v>
      </c>
      <c r="U33" s="1">
        <f>Cat!U33+Gal!U33+And!U33+Ast!U33+Cnt!U33+Rio!U33+Mu!U33+Va!U33+Ara!U33+'C-M'!U33+Cana!U33+Ex!U33+Bal!U33+Mad!U33+CyL!U33</f>
        <v>0</v>
      </c>
    </row>
    <row r="34" spans="1:21" x14ac:dyDescent="0.15">
      <c r="B34" t="s">
        <v>123</v>
      </c>
      <c r="C34" s="1">
        <f>Cat!C34+Gal!C34+And!C34+Ast!C34+Cnt!C34+Rio!C34+Mu!C34+Va!C34+Ara!C34+'C-M'!C34+Cana!C34+Ex!C34+Bal!C34+Mad!C34+CyL!C34</f>
        <v>0</v>
      </c>
      <c r="D34" s="1">
        <f>Cat!D34+Gal!D34+And!D34+Ast!D34+Cnt!D34+Rio!D34+Mu!D34+Va!D34+Ara!D34+'C-M'!D34+Cana!D34+Ex!D34+Bal!D34+Mad!D34+CyL!D34</f>
        <v>0</v>
      </c>
      <c r="E34" s="1">
        <f>Cat!E34+Gal!E34+And!E34+Ast!E34+Cnt!E34+Rio!E34+Mu!E34+Va!E34+Ara!E34+'C-M'!E34+Cana!E34+Ex!E34+Bal!E34+Mad!E34+CyL!E34</f>
        <v>0</v>
      </c>
      <c r="F34" s="1">
        <f>Cat!F34+Gal!F34+And!F34+Ast!F34+Cnt!F34+Rio!F34+Mu!F34+Va!F34+Ara!F34+'C-M'!F34+Cana!F34+Ex!F34+Bal!F34+Mad!F34+CyL!F34</f>
        <v>0</v>
      </c>
      <c r="G34" s="1">
        <f>Cat!G34+Gal!G34+And!G34+Ast!G34+Cnt!G34+Rio!G34+Mu!G34+Va!G34+Ara!G34+'C-M'!G34+Cana!G34+Ex!G34+Bal!G34+Mad!G34+CyL!G34</f>
        <v>0</v>
      </c>
      <c r="H34" s="1">
        <f>Cat!H34+Gal!H34+And!H34+Ast!H34+Cnt!H34+Rio!H34+Mu!H34+Va!H34+Ara!H34+'C-M'!H34+Cana!H34+Ex!H34+Bal!H34+Mad!H34+CyL!H34</f>
        <v>0</v>
      </c>
      <c r="I34" s="1">
        <f>Cat!I34+Gal!I34+And!I34+Ast!I34+Cnt!I34+Rio!I34+Mu!I34+Va!I34+Ara!I34+'C-M'!I34+Cana!I34+Ex!I34+Bal!I34+Mad!I34+CyL!I34</f>
        <v>0</v>
      </c>
      <c r="J34" s="1">
        <f>Cat!J34+Gal!J34+And!J34+Ast!J34+Cnt!J34+Rio!J34+Mu!J34+Va!J34+Ara!J34+'C-M'!J34+Cana!J34+Ex!J34+Bal!J34+Mad!J34+CyL!J34</f>
        <v>0</v>
      </c>
      <c r="K34" s="1">
        <f>Cat!K34+Gal!K34+And!K34+Ast!K34+Cnt!K34+Rio!K34+Mu!K34+Va!K34+Ara!K34+'C-M'!K34+Cana!K34+Ex!K34+Bal!K34+Mad!K34+CyL!K34</f>
        <v>3315.7943560237827</v>
      </c>
      <c r="L34" s="1">
        <f>Cat!L34+Gal!L34+And!L34+Ast!L34+Cnt!L34+Rio!L34+Mu!L34+Va!L34+Ara!L34+'C-M'!L34+Cana!L34+Ex!L34+Bal!L34+Mad!L34+CyL!L34</f>
        <v>7497.5940000000228</v>
      </c>
      <c r="M34" s="1">
        <f>Cat!M34+Gal!M34+And!M34+Ast!M34+Cnt!M34+Rio!M34+Mu!M34+Va!M34+Ara!M34+'C-M'!M34+Cana!M34+Ex!M34+Bal!M34+Mad!M34+CyL!M34</f>
        <v>7052.9579999999969</v>
      </c>
      <c r="N34" s="1">
        <f>Cat!N34+Gal!N34+And!N34+Ast!N34+Cnt!N34+Rio!N34+Mu!N34+Va!N34+Ara!N34+'C-M'!N34+Cana!N34+Ex!N34+Bal!N34+Mad!N34+CyL!N34</f>
        <v>6763.7834999999914</v>
      </c>
      <c r="O34" s="10">
        <f>Cat!O34+Gal!O34+And!O34+Ast!O34+Cnt!O34+Rio!O34+Mu!O34+Va!O34+Ara!O34+'C-M'!O34+Cana!O34+Ex!O34+Bal!O34+Mad!O34+CyL!O34</f>
        <v>7680.4425000000119</v>
      </c>
      <c r="P34" s="10">
        <f>Cat!P34+Gal!P34+And!P34+Ast!P34+Cnt!P34+Rio!P34+Mu!P34+Va!P34+Ara!P34+'C-M'!P34+Cana!P34+Ex!P34+Bal!P34+Mad!P34+CyL!P34</f>
        <v>8289.4005000000143</v>
      </c>
      <c r="Q34" s="10">
        <f>Cat!Q34+Gal!Q34+And!Q34+Ast!Q34+Cnt!Q34+Rio!Q34+Mu!Q34+Va!Q34+Ara!Q34+'C-M'!Q34+Cana!Q34+Ex!Q34+Bal!Q34+Mad!Q34+CyL!Q34</f>
        <v>8569.7145000000055</v>
      </c>
      <c r="R34" s="10">
        <f>Cat!R34+Gal!R34+And!R34+Ast!R34+Cnt!R34+Rio!R34+Mu!R34+Va!R34+Ara!R34+'C-M'!R34+Cana!R34+Ex!R34+Bal!R34+Mad!R34+CyL!R34</f>
        <v>8140.3829999999816</v>
      </c>
      <c r="S34" s="10">
        <f>Cat!S34+Gal!S34+And!S34+Ast!S34+Cnt!S34+Rio!S34+Mu!S34+Va!S34+Ara!S34+'C-M'!S34+Cana!S34+Ex!S34+Bal!S34+Mad!S34+CyL!S34</f>
        <v>7885.0394999999944</v>
      </c>
      <c r="T34" s="10">
        <f>Cat!T34+Gal!T34+And!T34+Ast!T34+Cnt!T34+Rio!T34+Mu!T34+Va!T34+Ara!T34+'C-M'!T34+Cana!T34+Ex!T34+Bal!T34+Mad!T34+CyL!T34</f>
        <v>8792.0324999999975</v>
      </c>
      <c r="U34" s="10">
        <f>Cat!U34+Gal!U34+And!U34+Ast!U34+Cnt!U34+Rio!U34+Mu!U34+Va!U34+Ara!U34+'C-M'!U34+Cana!U34+Ex!U34+Bal!U34+Mad!U34+CyL!U34</f>
        <v>9090.0675000000083</v>
      </c>
    </row>
    <row r="35" spans="1:21" x14ac:dyDescent="0.15">
      <c r="B35" t="s">
        <v>124</v>
      </c>
      <c r="C35" s="1">
        <f>Cat!C35+Gal!C35+And!C35+Ast!C35+Cnt!C35+Rio!C35+Mu!C35+Va!C35+Ara!C35+'C-M'!C35+Cana!C35+Ex!C35+Bal!C35+Mad!C35+CyL!C35</f>
        <v>0</v>
      </c>
      <c r="D35" s="1">
        <f>Cat!D35+Gal!D35+And!D35+Ast!D35+Cnt!D35+Rio!D35+Mu!D35+Va!D35+Ara!D35+'C-M'!D35+Cana!D35+Ex!D35+Bal!D35+Mad!D35+CyL!D35</f>
        <v>0</v>
      </c>
      <c r="E35" s="1">
        <f>Cat!E35+Gal!E35+And!E35+Ast!E35+Cnt!E35+Rio!E35+Mu!E35+Va!E35+Ara!E35+'C-M'!E35+Cana!E35+Ex!E35+Bal!E35+Mad!E35+CyL!E35</f>
        <v>0</v>
      </c>
      <c r="F35" s="1">
        <f>Cat!F35+Gal!F35+And!F35+Ast!F35+Cnt!F35+Rio!F35+Mu!F35+Va!F35+Ara!F35+'C-M'!F35+Cana!F35+Ex!F35+Bal!F35+Mad!F35+CyL!F35</f>
        <v>0</v>
      </c>
      <c r="G35" s="1">
        <f>Cat!G35+Gal!G35+And!G35+Ast!G35+Cnt!G35+Rio!G35+Mu!G35+Va!G35+Ara!G35+'C-M'!G35+Cana!G35+Ex!G35+Bal!G35+Mad!G35+CyL!G35</f>
        <v>0</v>
      </c>
      <c r="H35" s="1">
        <f>Cat!H35+Gal!H35+And!H35+Ast!H35+Cnt!H35+Rio!H35+Mu!H35+Va!H35+Ara!H35+'C-M'!H35+Cana!H35+Ex!H35+Bal!H35+Mad!H35+CyL!H35</f>
        <v>0</v>
      </c>
      <c r="I35" s="1">
        <f>Cat!I35+Gal!I35+And!I35+Ast!I35+Cnt!I35+Rio!I35+Mu!I35+Va!I35+Ara!I35+'C-M'!I35+Cana!I35+Ex!I35+Bal!I35+Mad!I35+CyL!I35</f>
        <v>0</v>
      </c>
      <c r="J35" s="1">
        <f>Cat!J35+Gal!J35+And!J35+Ast!J35+Cnt!J35+Rio!J35+Mu!J35+Va!J35+Ara!J35+'C-M'!J35+Cana!J35+Ex!J35+Bal!J35+Mad!J35+CyL!J35</f>
        <v>0</v>
      </c>
      <c r="K35" s="1">
        <f>Cat!K35+Gal!K35+And!K35+Ast!K35+Cnt!K35+Rio!K35+Mu!K35+Va!K35+Ara!K35+'C-M'!K35+Cana!K35+Ex!K35+Bal!K35+Mad!K35+CyL!K35</f>
        <v>1199.9999999999998</v>
      </c>
      <c r="L35" s="1">
        <f>Cat!L35+Gal!L35+And!L35+Ast!L35+Cnt!L35+Rio!L35+Mu!L35+Va!L35+Ara!L35+'C-M'!L35+Cana!L35+Ex!L35+Bal!L35+Mad!L35+CyL!L35</f>
        <v>1905.0997299999997</v>
      </c>
      <c r="M35" s="1">
        <f>Cat!M35+Gal!M35+And!M35+Ast!M35+Cnt!M35+Rio!M35+Mu!M35+Va!M35+Ara!M35+'C-M'!M35+Cana!M35+Ex!M35+Bal!M35+Mad!M35+CyL!M35</f>
        <v>1792.1200750469043</v>
      </c>
      <c r="N35" s="1">
        <f>Cat!N35+Gal!N35+And!N35+Ast!N35+Cnt!N35+Rio!N35+Mu!N35+Va!N35+Ara!N35+'C-M'!N35+Cana!N35+Ex!N35+Bal!N35+Mad!N35+CyL!N35</f>
        <v>1718.6423332764798</v>
      </c>
      <c r="O35" s="1">
        <f>Cat!O35+Gal!O35+And!O35+Ast!O35+Cnt!O35+Rio!O35+Mu!O35+Va!O35+Ara!O35+'C-M'!O35+Cana!O35+Ex!O35+Bal!O35+Mad!O35+CyL!O35</f>
        <v>1951.5606344874634</v>
      </c>
      <c r="P35" s="1">
        <f>Cat!P35+Gal!P35+And!P35+Ast!P35+Cnt!P35+Rio!P35+Mu!P35+Va!P35+Ara!P35+'C-M'!P35+Cana!P35+Ex!P35+Bal!P35+Mad!P35+CyL!P35</f>
        <v>2106.2937062937058</v>
      </c>
      <c r="Q35" s="1">
        <f>Cat!Q35+Gal!Q35+And!Q35+Ast!Q35+Cnt!Q35+Rio!Q35+Mu!Q35+Va!Q35+Ara!Q35+'C-M'!Q35+Cana!Q35+Ex!Q35+Bal!Q35+Mad!Q35+CyL!Q35</f>
        <v>2177.8181262422818</v>
      </c>
      <c r="R35" s="1">
        <f>Cat!R35+Gal!R35+And!R35+Ast!R35+Cnt!R35+Rio!R35+Mu!R35+Va!R35+Ara!R35+'C-M'!R35+Cana!R35+Ex!R35+Bal!R35+Mad!R35+CyL!R35</f>
        <v>2068.4291318437658</v>
      </c>
      <c r="S35" s="1">
        <f>Cat!S35+Gal!S35+And!S35+Ast!S35+Cnt!S35+Rio!S35+Mu!S35+Va!S35+Ara!S35+'C-M'!S35+Cana!S35+Ex!S35+Bal!S35+Mad!S35+CyL!S35</f>
        <v>2003.5476718403547</v>
      </c>
      <c r="T35" s="1">
        <f>Cat!T35+Gal!T35+And!T35+Ast!T35+Cnt!T35+Rio!T35+Mu!T35+Va!T35+Ara!T35+'C-M'!T35+Cana!T35+Ex!T35+Bal!T35+Mad!T35+CyL!T35</f>
        <v>2234.0098925464781</v>
      </c>
      <c r="U35" s="1">
        <f>Cat!U35+Gal!U35+And!U35+Ast!U35+Cnt!U35+Rio!U35+Mu!U35+Va!U35+Ara!U35+'C-M'!U35+Cana!U35+Ex!U35+Bal!U35+Mad!U35+CyL!U35</f>
        <v>2309.739041446358</v>
      </c>
    </row>
    <row r="36" spans="1:21" x14ac:dyDescent="0.15">
      <c r="B36" t="s">
        <v>52</v>
      </c>
      <c r="C36" s="1">
        <f>Cat!C36+Gal!C36+And!C36+Ast!C36+Cnt!C36+Rio!C36+Mu!C36+Va!C36+Ara!C36+'C-M'!C36+Cana!C36+Ex!C36+Bal!C36+Mad!C36+CyL!C36</f>
        <v>0</v>
      </c>
      <c r="D36" s="1">
        <f>Cat!D36+Gal!D36+And!D36+Ast!D36+Cnt!D36+Rio!D36+Mu!D36+Va!D36+Ara!D36+'C-M'!D36+Cana!D36+Ex!D36+Bal!D36+Mad!D36+CyL!D36</f>
        <v>0</v>
      </c>
      <c r="E36" s="1">
        <f>Cat!E36+Gal!E36+And!E36+Ast!E36+Cnt!E36+Rio!E36+Mu!E36+Va!E36+Ara!E36+'C-M'!E36+Cana!E36+Ex!E36+Bal!E36+Mad!E36+CyL!E36</f>
        <v>0</v>
      </c>
      <c r="F36" s="1">
        <f>Cat!F36+Gal!F36+And!F36+Ast!F36+Cnt!F36+Rio!F36+Mu!F36+Va!F36+Ara!F36+'C-M'!F36+Cana!F36+Ex!F36+Bal!F36+Mad!F36+CyL!F36</f>
        <v>0</v>
      </c>
      <c r="G36" s="1">
        <f>Cat!G36+Gal!G36+And!G36+Ast!G36+Cnt!G36+Rio!G36+Mu!G36+Va!G36+Ara!G36+'C-M'!G36+Cana!G36+Ex!G36+Bal!G36+Mad!G36+CyL!G36</f>
        <v>0</v>
      </c>
      <c r="H36" s="1">
        <f>Cat!H36+Gal!H36+And!H36+Ast!H36+Cnt!H36+Rio!H36+Mu!H36+Va!H36+Ara!H36+'C-M'!H36+Cana!H36+Ex!H36+Bal!H36+Mad!H36+CyL!H36</f>
        <v>0</v>
      </c>
      <c r="I36" s="1">
        <f>Cat!I36+Gal!I36+And!I36+Ast!I36+Cnt!I36+Rio!I36+Mu!I36+Va!I36+Ara!I36+'C-M'!I36+Cana!I36+Ex!I36+Bal!I36+Mad!I36+CyL!I36</f>
        <v>0</v>
      </c>
      <c r="J36" s="1">
        <f>Cat!J36+Gal!J36+And!J36+Ast!J36+Cnt!J36+Rio!J36+Mu!J36+Va!J36+Ara!J36+'C-M'!J36+Cana!J36+Ex!J36+Bal!J36+Mad!J36+CyL!J36</f>
        <v>0</v>
      </c>
      <c r="K36" s="1">
        <f>Cat!K36+Gal!K36+And!K36+Ast!K36+Cnt!K36+Rio!K36+Mu!K36+Va!K36+Ara!K36+'C-M'!K36+Cana!K36+Ex!K36+Bal!K36+Mad!K36+CyL!K36</f>
        <v>2572.5</v>
      </c>
      <c r="L36" s="1">
        <f>Cat!L36+Gal!L36+And!L36+Ast!L36+Cnt!L36+Rio!L36+Mu!L36+Va!L36+Ara!L36+'C-M'!L36+Cana!L36+Ex!L36+Bal!L36+Mad!L36+CyL!L36</f>
        <v>3037.8226799999998</v>
      </c>
      <c r="M36" s="1">
        <f>Cat!M36+Gal!M36+And!M36+Ast!M36+Cnt!M36+Rio!M36+Mu!M36+Va!M36+Ara!M36+'C-M'!M36+Cana!M36+Ex!M36+Bal!M36+Mad!M36+CyL!M36</f>
        <v>2972.4232573753729</v>
      </c>
      <c r="N36" s="1">
        <f>Cat!N36+Gal!N36+And!N36+Ast!N36+Cnt!N36+Rio!N36+Mu!N36+Va!N36+Ara!N36+'C-M'!N36+Cana!N36+Ex!N36+Bal!N36+Mad!N36+CyL!N36</f>
        <v>2207.53997841919</v>
      </c>
      <c r="O36" s="1">
        <f>Cat!O36+Gal!O36+And!O36+Ast!O36+Cnt!O36+Rio!O36+Mu!O36+Va!O36+Ara!O36+'C-M'!O36+Cana!O36+Ex!O36+Bal!O36+Mad!O36+CyL!O36</f>
        <v>2432.6131382690974</v>
      </c>
      <c r="P36" s="1">
        <f>Cat!P36+Gal!P36+And!P36+Ast!P36+Cnt!P36+Rio!P36+Mu!P36+Va!P36+Ara!P36+'C-M'!P36+Cana!P36+Ex!P36+Bal!P36+Mad!P36+CyL!P36</f>
        <v>2453.8233944336866</v>
      </c>
      <c r="Q36" s="1">
        <f>Cat!Q36+Gal!Q36+And!Q36+Ast!Q36+Cnt!Q36+Rio!Q36+Mu!Q36+Va!Q36+Ara!Q36+'C-M'!Q36+Cana!Q36+Ex!Q36+Bal!Q36+Mad!Q36+CyL!Q36</f>
        <v>2702.2351607696269</v>
      </c>
      <c r="R36" s="1">
        <f>Cat!R36+Gal!R36+And!R36+Ast!R36+Cnt!R36+Rio!R36+Mu!R36+Va!R36+Ara!R36+'C-M'!R36+Cana!R36+Ex!R36+Bal!R36+Mad!R36+CyL!R36</f>
        <v>2774.3543374626188</v>
      </c>
      <c r="S36" s="1">
        <f>Cat!S36+Gal!S36+And!S36+Ast!S36+Cnt!S36+Rio!S36+Mu!S36+Va!S36+Ara!S36+'C-M'!S36+Cana!S36+Ex!S36+Bal!S36+Mad!S36+CyL!S36</f>
        <v>3295.0166452002186</v>
      </c>
      <c r="T36" s="1">
        <f>Cat!T36+Gal!T36+And!T36+Ast!T36+Cnt!T36+Rio!T36+Mu!T36+Va!T36+Ara!T36+'C-M'!T36+Cana!T36+Ex!T36+Bal!T36+Mad!T36+CyL!T36</f>
        <v>3626.9507661551211</v>
      </c>
      <c r="U36" s="1">
        <f>Cat!U36+Gal!U36+And!U36+Ast!U36+Cnt!U36+Rio!U36+Mu!U36+Va!U36+Ara!U36+'C-M'!U36+Cana!U36+Ex!U36+Bal!U36+Mad!U36+CyL!U36</f>
        <v>3890.1204719537709</v>
      </c>
    </row>
    <row r="37" spans="1:21" x14ac:dyDescent="0.15">
      <c r="B37" t="s">
        <v>53</v>
      </c>
      <c r="C37" s="1">
        <f>Cat!C37+Gal!C37+And!C37+Ast!C37+Cnt!C37+Rio!C37+Mu!C37+Va!C37+Ara!C37+'C-M'!C37+Cana!C37+Ex!C37+Bal!C37+Mad!C37+CyL!C37</f>
        <v>0</v>
      </c>
      <c r="D37" s="1">
        <f>Cat!D37+Gal!D37+And!D37+Ast!D37+Cnt!D37+Rio!D37+Mu!D37+Va!D37+Ara!D37+'C-M'!D37+Cana!D37+Ex!D37+Bal!D37+Mad!D37+CyL!D37</f>
        <v>0</v>
      </c>
      <c r="E37" s="1">
        <f>Cat!E37+Gal!E37+And!E37+Ast!E37+Cnt!E37+Rio!E37+Mu!E37+Va!E37+Ara!E37+'C-M'!E37+Cana!E37+Ex!E37+Bal!E37+Mad!E37+CyL!E37</f>
        <v>0</v>
      </c>
      <c r="F37" s="1">
        <f>Cat!F37+Gal!F37+And!F37+Ast!F37+Cnt!F37+Rio!F37+Mu!F37+Va!F37+Ara!F37+'C-M'!F37+Cana!F37+Ex!F37+Bal!F37+Mad!F37+CyL!F37</f>
        <v>0</v>
      </c>
      <c r="G37" s="1">
        <f>Cat!G37+Gal!G37+And!G37+Ast!G37+Cnt!G37+Rio!G37+Mu!G37+Va!G37+Ara!G37+'C-M'!G37+Cana!G37+Ex!G37+Bal!G37+Mad!G37+CyL!G37</f>
        <v>0</v>
      </c>
      <c r="H37" s="1">
        <f>Cat!H37+Gal!H37+And!H37+Ast!H37+Cnt!H37+Rio!H37+Mu!H37+Va!H37+Ara!H37+'C-M'!H37+Cana!H37+Ex!H37+Bal!H37+Mad!H37+CyL!H37</f>
        <v>0</v>
      </c>
      <c r="I37" s="1">
        <f>Cat!I37+Gal!I37+And!I37+Ast!I37+Cnt!I37+Rio!I37+Mu!I37+Va!I37+Ara!I37+'C-M'!I37+Cana!I37+Ex!I37+Bal!I37+Mad!I37+CyL!I37</f>
        <v>0</v>
      </c>
      <c r="J37" s="1">
        <f>Cat!J37+Gal!J37+And!J37+Ast!J37+Cnt!J37+Rio!J37+Mu!J37+Va!J37+Ara!J37+'C-M'!J37+Cana!J37+Ex!J37+Bal!J37+Mad!J37+CyL!J37</f>
        <v>0</v>
      </c>
      <c r="K37" s="1">
        <f>Cat!K37+Gal!K37+And!K37+Ast!K37+Cnt!K37+Rio!K37+Mu!K37+Va!K37+Ara!K37+'C-M'!K37+Cana!K37+Ex!K37+Bal!K37+Mad!K37+CyL!K37</f>
        <v>188.36341999999999</v>
      </c>
      <c r="L37" s="1">
        <f>Cat!L37+Gal!L37+And!L37+Ast!L37+Cnt!L37+Rio!L37+Mu!L37+Va!L37+Ara!L37+'C-M'!L37+Cana!L37+Ex!L37+Bal!L37+Mad!L37+CyL!L37</f>
        <v>0</v>
      </c>
      <c r="M37" s="1">
        <f>Cat!M37+Gal!M37+And!M37+Ast!M37+Cnt!M37+Rio!M37+Mu!M37+Va!M37+Ara!M37+'C-M'!M37+Cana!M37+Ex!M37+Bal!M37+Mad!M37+CyL!M37</f>
        <v>0</v>
      </c>
      <c r="N37" s="1">
        <f>Cat!N37+Gal!N37+And!N37+Ast!N37+Cnt!N37+Rio!N37+Mu!N37+Va!N37+Ara!N37+'C-M'!N37+Cana!N37+Ex!N37+Bal!N37+Mad!N37+CyL!N37</f>
        <v>0</v>
      </c>
      <c r="O37" s="1">
        <f>Cat!O37+Gal!O37+And!O37+Ast!O37+Cnt!O37+Rio!O37+Mu!O37+Va!O37+Ara!O37+'C-M'!O37+Cana!O37+Ex!O37+Bal!O37+Mad!O37+CyL!O37</f>
        <v>0</v>
      </c>
      <c r="P37" s="1">
        <f>Cat!P37+Gal!P37+And!P37+Ast!P37+Cnt!P37+Rio!P37+Mu!P37+Va!P37+Ara!P37+'C-M'!P37+Cana!P37+Ex!P37+Bal!P37+Mad!P37+CyL!P37</f>
        <v>0</v>
      </c>
      <c r="Q37" s="1">
        <f>Cat!Q37+Gal!Q37+And!Q37+Ast!Q37+Cnt!Q37+Rio!Q37+Mu!Q37+Va!Q37+Ara!Q37+'C-M'!Q37+Cana!Q37+Ex!Q37+Bal!Q37+Mad!Q37+CyL!Q37</f>
        <v>0</v>
      </c>
      <c r="R37" s="1">
        <f>Cat!R37+Gal!R37+And!R37+Ast!R37+Cnt!R37+Rio!R37+Mu!R37+Va!R37+Ara!R37+'C-M'!R37+Cana!R37+Ex!R37+Bal!R37+Mad!R37+CyL!R37</f>
        <v>0</v>
      </c>
      <c r="S37" s="1">
        <f>Cat!S37+Gal!S37+And!S37+Ast!S37+Cnt!S37+Rio!S37+Mu!S37+Va!S37+Ara!S37+'C-M'!S37+Cana!S37+Ex!S37+Bal!S37+Mad!S37+CyL!S37</f>
        <v>0</v>
      </c>
      <c r="T37" s="1">
        <f>Cat!T37+Gal!T37+And!T37+Ast!T37+Cnt!T37+Rio!T37+Mu!T37+Va!T37+Ara!T37+'C-M'!T37+Cana!T37+Ex!T37+Bal!T37+Mad!T37+CyL!T37</f>
        <v>0</v>
      </c>
      <c r="U37" s="1">
        <f>Cat!U37+Gal!U37+And!U37+Ast!U37+Cnt!U37+Rio!U37+Mu!U37+Va!U37+Ara!U37+'C-M'!U37+Cana!U37+Ex!U37+Bal!U37+Mad!U37+CyL!U37</f>
        <v>0</v>
      </c>
    </row>
    <row r="38" spans="1:21" x14ac:dyDescent="0.15">
      <c r="B38" t="s">
        <v>54</v>
      </c>
      <c r="C38" s="1">
        <f>Cat!C38+Gal!C38+And!C38+Ast!C38+Cnt!C38+Rio!C38+Mu!C38+Va!C38+Ara!C38+'C-M'!C38+Cana!C38+Ex!C38+Bal!C38+Mad!C38+CyL!C38</f>
        <v>0</v>
      </c>
      <c r="D38" s="1">
        <f>Cat!D38+Gal!D38+And!D38+Ast!D38+Cnt!D38+Rio!D38+Mu!D38+Va!D38+Ara!D38+'C-M'!D38+Cana!D38+Ex!D38+Bal!D38+Mad!D38+CyL!D38</f>
        <v>0</v>
      </c>
      <c r="E38" s="1">
        <f>Cat!E38+Gal!E38+And!E38+Ast!E38+Cnt!E38+Rio!E38+Mu!E38+Va!E38+Ara!E38+'C-M'!E38+Cana!E38+Ex!E38+Bal!E38+Mad!E38+CyL!E38</f>
        <v>0</v>
      </c>
      <c r="F38" s="1">
        <f>Cat!F38+Gal!F38+And!F38+Ast!F38+Cnt!F38+Rio!F38+Mu!F38+Va!F38+Ara!F38+'C-M'!F38+Cana!F38+Ex!F38+Bal!F38+Mad!F38+CyL!F38</f>
        <v>0</v>
      </c>
      <c r="G38" s="1">
        <f>Cat!G38+Gal!G38+And!G38+Ast!G38+Cnt!G38+Rio!G38+Mu!G38+Va!G38+Ara!G38+'C-M'!G38+Cana!G38+Ex!G38+Bal!G38+Mad!G38+CyL!G38</f>
        <v>0</v>
      </c>
      <c r="H38" s="1">
        <f>Cat!H38+Gal!H38+And!H38+Ast!H38+Cnt!H38+Rio!H38+Mu!H38+Va!H38+Ara!H38+'C-M'!H38+Cana!H38+Ex!H38+Bal!H38+Mad!H38+CyL!H38</f>
        <v>0</v>
      </c>
      <c r="I38" s="1">
        <f>Cat!I38+Gal!I38+And!I38+Ast!I38+Cnt!I38+Rio!I38+Mu!I38+Va!I38+Ara!I38+'C-M'!I38+Cana!I38+Ex!I38+Bal!I38+Mad!I38+CyL!I38</f>
        <v>0</v>
      </c>
      <c r="J38" s="1">
        <f>Cat!J38+Gal!J38+And!J38+Ast!J38+Cnt!J38+Rio!J38+Mu!J38+Va!J38+Ara!J38+'C-M'!J38+Cana!J38+Ex!J38+Bal!J38+Mad!J38+CyL!J38</f>
        <v>0</v>
      </c>
      <c r="K38" s="1">
        <f>Cat!K38+Gal!K38+And!K38+Ast!K38+Cnt!K38+Rio!K38+Mu!K38+Va!K38+Ara!K38+'C-M'!K38+Cana!K38+Ex!K38+Bal!K38+Mad!K38+CyL!K38</f>
        <v>236.85363000000001</v>
      </c>
      <c r="L38" s="1">
        <f>Cat!L38+Gal!L38+And!L38+Ast!L38+Cnt!L38+Rio!L38+Mu!L38+Va!L38+Ara!L38+'C-M'!L38+Cana!L38+Ex!L38+Bal!L38+Mad!L38+CyL!L38</f>
        <v>375.981452262</v>
      </c>
      <c r="M38" s="1">
        <f>Cat!M38+Gal!M38+And!M38+Ast!M38+Cnt!M38+Rio!M38+Mu!M38+Va!M38+Ara!M38+'C-M'!M38+Cana!M38+Ex!M38+Bal!M38+Mad!M38+CyL!M38</f>
        <v>353.68431413902795</v>
      </c>
      <c r="N38" s="1">
        <f>Cat!N38+Gal!N38+And!N38+Ast!N38+Cnt!N38+Rio!N38+Mu!N38+Va!N38+Ara!N38+'C-M'!N38+Cana!N38+Ex!N38+Bal!N38+Mad!N38+CyL!N38</f>
        <v>339.18309568586312</v>
      </c>
      <c r="O38" s="1">
        <f>Cat!O38+Gal!O38+And!O38+Ast!O38+Cnt!O38+Rio!O38+Mu!O38+Va!O38+Ara!O38+'C-M'!O38+Cana!O38+Ex!O38+Bal!O38+Mad!O38+CyL!O38</f>
        <v>385.15074638141061</v>
      </c>
      <c r="P38" s="1">
        <f>Cat!P38+Gal!P38+And!P38+Ast!P38+Cnt!P38+Rio!P38+Mu!P38+Va!P38+Ara!P38+'C-M'!P38+Cana!P38+Ex!P38+Bal!P38+Mad!P38+CyL!P38</f>
        <v>415.68517440759956</v>
      </c>
      <c r="Q38" s="1">
        <f>Cat!Q38+Gal!Q38+And!Q38+Ast!Q38+Cnt!Q38+Rio!Q38+Mu!Q38+Va!Q38+Ara!Q38+'C-M'!Q38+Cana!Q38+Ex!Q38+Bal!Q38+Mad!Q38+CyL!Q38</f>
        <v>429.73033749012001</v>
      </c>
      <c r="R38" s="1">
        <f>Cat!R38+Gal!R38+And!R38+Ast!R38+Cnt!R38+Rio!R38+Mu!R38+Va!R38+Ara!R38+'C-M'!R38+Cana!R38+Ex!R38+Bal!R38+Mad!R38+CyL!R38</f>
        <v>408.2122796466013</v>
      </c>
      <c r="S38" s="1">
        <f>Cat!S38+Gal!S38+And!S38+Ast!S38+Cnt!S38+Rio!S38+Mu!S38+Va!S38+Ara!S38+'C-M'!S38+Cana!S38+Ex!S38+Bal!S38+Mad!S38+CyL!S38</f>
        <v>395.396367440228</v>
      </c>
      <c r="T38" s="1">
        <f>Cat!T38+Gal!T38+And!T38+Ast!T38+Cnt!T38+Rio!T38+Mu!T38+Va!T38+Ara!T38+'C-M'!T38+Cana!T38+Ex!T38+Bal!T38+Mad!T38+CyL!T38</f>
        <v>440.89903187096968</v>
      </c>
      <c r="U38" s="1">
        <f>Cat!U38+Gal!U38+And!U38+Ast!U38+Cnt!U38+Rio!U38+Mu!U38+Va!U38+Ara!U38+'C-M'!U38+Cana!U38+Ex!U38+Bal!U38+Mad!U38+CyL!U38</f>
        <v>455.85040010784769</v>
      </c>
    </row>
    <row r="39" spans="1:21" x14ac:dyDescent="0.15">
      <c r="N39" s="1"/>
      <c r="O39" s="1"/>
      <c r="P39" s="1"/>
    </row>
    <row r="40" spans="1:21" x14ac:dyDescent="0.15">
      <c r="A40" s="7"/>
      <c r="B40" s="7" t="s">
        <v>109</v>
      </c>
      <c r="C40" s="8">
        <f t="shared" ref="C40:U40" si="11">C9+C23+C29</f>
        <v>70617.715650903294</v>
      </c>
      <c r="D40" s="8">
        <f t="shared" si="11"/>
        <v>77308.894969223242</v>
      </c>
      <c r="E40" s="8">
        <f t="shared" si="11"/>
        <v>84890.031556114176</v>
      </c>
      <c r="F40" s="8">
        <f t="shared" si="11"/>
        <v>95300.423672108373</v>
      </c>
      <c r="G40" s="8">
        <f t="shared" si="11"/>
        <v>108829.31249337134</v>
      </c>
      <c r="H40" s="8">
        <f t="shared" si="11"/>
        <v>113118.63556104692</v>
      </c>
      <c r="I40" s="8">
        <f t="shared" si="11"/>
        <v>99494.993347753829</v>
      </c>
      <c r="J40" s="8">
        <f t="shared" si="11"/>
        <v>83476.251511713548</v>
      </c>
      <c r="K40" s="8">
        <f t="shared" si="11"/>
        <v>92870.012618834444</v>
      </c>
      <c r="L40" s="8">
        <f t="shared" si="11"/>
        <v>104679.06611266908</v>
      </c>
      <c r="M40" s="8">
        <f t="shared" si="11"/>
        <v>99590.677158323087</v>
      </c>
      <c r="N40" s="8">
        <f t="shared" si="11"/>
        <v>95063.168926688057</v>
      </c>
      <c r="O40" s="8">
        <f t="shared" si="11"/>
        <v>92708.877614963247</v>
      </c>
      <c r="P40" s="8">
        <f t="shared" si="11"/>
        <v>97306.391878102833</v>
      </c>
      <c r="Q40" s="8">
        <f t="shared" si="11"/>
        <v>103949.00481908589</v>
      </c>
      <c r="R40" s="8">
        <f t="shared" si="11"/>
        <v>106132.1027521348</v>
      </c>
      <c r="S40" s="8">
        <f t="shared" si="11"/>
        <v>110127.2093817899</v>
      </c>
      <c r="T40" s="8">
        <f t="shared" si="11"/>
        <v>119186.41747088725</v>
      </c>
      <c r="U40" s="8">
        <f t="shared" si="11"/>
        <v>124649.9805467882</v>
      </c>
    </row>
    <row r="41" spans="1:21" x14ac:dyDescent="0.15">
      <c r="A41" s="7"/>
      <c r="B41" s="20" t="s">
        <v>146</v>
      </c>
      <c r="C41" s="1">
        <f>Cat!C41+Gal!C41+And!C41+Ast!C41+Cnt!C41+Rio!C41+Mu!C41+Va!C41+Ara!C41+'C-M'!C41+Cana!C41+Ex!C41+Bal!C41+Mad!C41+CyL!C41</f>
        <v>0</v>
      </c>
      <c r="D41" s="1">
        <f>Cat!D41+Gal!D41+And!D41+Ast!D41+Cnt!D41+Rio!D41+Mu!D41+Va!D41+Ara!D41+'C-M'!D41+Cana!D41+Ex!D41+Bal!D41+Mad!D41+CyL!D41</f>
        <v>0</v>
      </c>
      <c r="E41" s="1">
        <f>Cat!E41+Gal!E41+And!E41+Ast!E41+Cnt!E41+Rio!E41+Mu!E41+Va!E41+Ara!E41+'C-M'!E41+Cana!E41+Ex!E41+Bal!E41+Mad!E41+CyL!E41</f>
        <v>0</v>
      </c>
      <c r="F41" s="1">
        <f>Cat!F41+Gal!F41+And!F41+Ast!F41+Cnt!F41+Rio!F41+Mu!F41+Va!F41+Ara!F41+'C-M'!F41+Cana!F41+Ex!F41+Bal!F41+Mad!F41+CyL!F41</f>
        <v>0</v>
      </c>
      <c r="G41" s="1">
        <f>Cat!G41+Gal!G41+And!G41+Ast!G41+Cnt!G41+Rio!G41+Mu!G41+Va!G41+Ara!G41+'C-M'!G41+Cana!G41+Ex!G41+Bal!G41+Mad!G41+CyL!G41</f>
        <v>0</v>
      </c>
      <c r="H41" s="1">
        <f>Cat!H41+Gal!H41+And!H41+Ast!H41+Cnt!H41+Rio!H41+Mu!H41+Va!H41+Ara!H41+'C-M'!H41+Cana!H41+Ex!H41+Bal!H41+Mad!H41+CyL!H41</f>
        <v>0</v>
      </c>
      <c r="I41" s="1">
        <f>Cat!I41+Gal!I41+And!I41+Ast!I41+Cnt!I41+Rio!I41+Mu!I41+Va!I41+Ara!I41+'C-M'!I41+Cana!I41+Ex!I41+Bal!I41+Mad!I41+CyL!I41</f>
        <v>0</v>
      </c>
      <c r="J41" s="1">
        <f>Cat!J41+Gal!J41+And!J41+Ast!J41+Cnt!J41+Rio!J41+Mu!J41+Va!J41+Ara!J41+'C-M'!J41+Cana!J41+Ex!J41+Bal!J41+Mad!J41+CyL!J41</f>
        <v>0</v>
      </c>
      <c r="K41" s="1">
        <f>Cat!K41+Gal!K41+And!K41+Ast!K41+Cnt!K41+Rio!K41+Mu!K41+Va!K41+Ara!K41+'C-M'!K41+Cana!K41+Ex!K41+Bal!K41+Mad!K41+CyL!K41</f>
        <v>0</v>
      </c>
      <c r="L41" s="1">
        <f>Cat!L41+Gal!L41+And!L41+Ast!L41+Cnt!L41+Rio!L41+Mu!L41+Va!L41+Ara!L41+'C-M'!L41+Cana!L41+Ex!L41+Bal!L41+Mad!L41+CyL!L41</f>
        <v>272.3674666666667</v>
      </c>
      <c r="M41" s="1">
        <f>Cat!M41+Gal!M41+And!M41+Ast!M41+Cnt!M41+Rio!M41+Mu!M41+Va!M41+Ara!M41+'C-M'!M41+Cana!M41+Ex!M41+Bal!M41+Mad!M41+CyL!M41</f>
        <v>1351.2029400000001</v>
      </c>
      <c r="N41" s="1">
        <f>Cat!N41+Gal!N41+And!N41+Ast!N41+Cnt!N41+Rio!N41+Mu!N41+Va!N41+Ara!N41+'C-M'!N41+Cana!N41+Ex!N41+Bal!N41+Mad!N41+CyL!N41</f>
        <v>1319.9465013440401</v>
      </c>
      <c r="O41" s="1">
        <f>Cat!O41+Gal!O41+And!O41+Ast!O41+Cnt!O41+Rio!O41+Mu!O41+Va!O41+Ara!O41+'C-M'!O41+Cana!O41+Ex!O41+Bal!O41+Mad!O41+CyL!O41</f>
        <v>1531.9250460912926</v>
      </c>
      <c r="P41" s="1">
        <f>Cat!P41+Gal!P41+And!P41+Ast!P41+Cnt!P41+Rio!P41+Mu!P41+Va!P41+Ara!P41+'C-M'!P41+Cana!P41+Ex!P41+Bal!P41+Mad!P41+CyL!P41</f>
        <v>741.2965346366916</v>
      </c>
      <c r="Q41" s="1">
        <f>Cat!Q41+Gal!Q41+And!Q41+Ast!Q41+Cnt!Q41+Rio!Q41+Mu!Q41+Va!Q41+Ara!Q41+'C-M'!Q41+Cana!Q41+Ex!Q41+Bal!Q41+Mad!Q41+CyL!Q41</f>
        <v>2407.858972107495</v>
      </c>
      <c r="R41" s="1">
        <f>Cat!R41+Gal!R41+And!R41+Ast!R41+Cnt!R41+Rio!R41+Mu!R41+Va!R41+Ara!R41+'C-M'!R41+Cana!R41+Ex!R41+Bal!R41+Mad!R41+CyL!R41</f>
        <v>3161.9108932685795</v>
      </c>
      <c r="S41" s="1">
        <f>Cat!S41+Gal!S41+And!S41+Ast!S41+Cnt!S41+Rio!S41+Mu!S41+Va!S41+Ara!S41+'C-M'!S41+Cana!S41+Ex!S41+Bal!S41+Mad!S41+CyL!S41</f>
        <v>2674.8808922123376</v>
      </c>
      <c r="T41" s="1">
        <f>Cat!T41+Gal!T41+And!T41+Ast!T41+Cnt!T41+Rio!T41+Mu!T41+Va!T41+Ara!T41+'C-M'!T41+Cana!T41+Ex!T41+Bal!T41+Mad!T41+CyL!T41</f>
        <v>2437.1413296258229</v>
      </c>
      <c r="U41" s="1">
        <f>Cat!U41+Gal!U41+And!U41+Ast!U41+Cnt!U41+Rio!U41+Mu!U41+Va!U41+Ara!U41+'C-M'!U41+Cana!U41+Ex!U41+Bal!U41+Mad!U41+CyL!U41</f>
        <v>1077.326775085575</v>
      </c>
    </row>
    <row r="42" spans="1:21" x14ac:dyDescent="0.15">
      <c r="A42" s="7"/>
      <c r="B42" s="41" t="s">
        <v>147</v>
      </c>
      <c r="C42" s="8">
        <f>C40+C41</f>
        <v>70617.715650903294</v>
      </c>
      <c r="D42" s="8">
        <f t="shared" ref="D42:R42" si="12">D40+D41</f>
        <v>77308.894969223242</v>
      </c>
      <c r="E42" s="8">
        <f t="shared" si="12"/>
        <v>84890.031556114176</v>
      </c>
      <c r="F42" s="8">
        <f t="shared" si="12"/>
        <v>95300.423672108373</v>
      </c>
      <c r="G42" s="8">
        <f t="shared" si="12"/>
        <v>108829.31249337134</v>
      </c>
      <c r="H42" s="8">
        <f t="shared" si="12"/>
        <v>113118.63556104692</v>
      </c>
      <c r="I42" s="8">
        <f t="shared" si="12"/>
        <v>99494.993347753829</v>
      </c>
      <c r="J42" s="8">
        <f t="shared" si="12"/>
        <v>83476.251511713548</v>
      </c>
      <c r="K42" s="8">
        <f t="shared" si="12"/>
        <v>92870.012618834444</v>
      </c>
      <c r="L42" s="8">
        <f t="shared" si="12"/>
        <v>104951.43357933575</v>
      </c>
      <c r="M42" s="8">
        <f t="shared" si="12"/>
        <v>100941.88009832309</v>
      </c>
      <c r="N42" s="8">
        <f t="shared" si="12"/>
        <v>96383.115428032092</v>
      </c>
      <c r="O42" s="8">
        <f t="shared" si="12"/>
        <v>94240.802661054535</v>
      </c>
      <c r="P42" s="8">
        <f t="shared" si="12"/>
        <v>98047.688412739531</v>
      </c>
      <c r="Q42" s="8">
        <f t="shared" si="12"/>
        <v>106356.86379119339</v>
      </c>
      <c r="R42" s="8">
        <f t="shared" si="12"/>
        <v>109294.01364540338</v>
      </c>
      <c r="S42" s="8">
        <f>S40+S41</f>
        <v>112802.09027400224</v>
      </c>
      <c r="T42" s="8">
        <f>T40+T41</f>
        <v>121623.55880051307</v>
      </c>
      <c r="U42" s="8">
        <f>U40+U41</f>
        <v>125727.30732187377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70617.715650903294</v>
      </c>
      <c r="D44" s="8">
        <f t="shared" ref="D44:R44" si="13">D40</f>
        <v>77308.894969223242</v>
      </c>
      <c r="E44" s="8">
        <f t="shared" si="13"/>
        <v>84890.031556114176</v>
      </c>
      <c r="F44" s="8">
        <f t="shared" si="13"/>
        <v>95300.423672108373</v>
      </c>
      <c r="G44" s="8">
        <f t="shared" si="13"/>
        <v>108829.31249337134</v>
      </c>
      <c r="H44" s="8">
        <f t="shared" si="13"/>
        <v>113118.63556104692</v>
      </c>
      <c r="I44" s="8">
        <f t="shared" si="13"/>
        <v>99494.993347753829</v>
      </c>
      <c r="J44" s="8">
        <f t="shared" si="13"/>
        <v>83476.251511713548</v>
      </c>
      <c r="K44" s="8">
        <f t="shared" si="13"/>
        <v>92870.012618834444</v>
      </c>
      <c r="L44" s="8">
        <f t="shared" si="13"/>
        <v>104679.06611266908</v>
      </c>
      <c r="M44" s="8">
        <f t="shared" si="13"/>
        <v>99590.677158323087</v>
      </c>
      <c r="N44" s="8">
        <f t="shared" si="13"/>
        <v>95063.168926688057</v>
      </c>
      <c r="O44" s="8">
        <f t="shared" si="13"/>
        <v>92708.877614963247</v>
      </c>
      <c r="P44" s="8">
        <f t="shared" si="13"/>
        <v>97306.391878102833</v>
      </c>
      <c r="Q44" s="8">
        <f t="shared" si="13"/>
        <v>103949.00481908589</v>
      </c>
      <c r="R44" s="8">
        <f t="shared" si="13"/>
        <v>106132.1027521348</v>
      </c>
      <c r="S44" s="8">
        <f>S40</f>
        <v>110127.2093817899</v>
      </c>
      <c r="T44" s="8">
        <f>T40</f>
        <v>119186.41747088725</v>
      </c>
      <c r="U44" s="8">
        <f>U40</f>
        <v>124649.9805467882</v>
      </c>
    </row>
    <row r="45" spans="1:21" x14ac:dyDescent="0.15">
      <c r="B45" s="20" t="s">
        <v>97</v>
      </c>
      <c r="C45" s="1">
        <f>Cat!C45+Gal!C45+And!C45+Ast!C45+Cnt!C45+Rio!C45+Mu!C45+Va!C45+Ara!C45+'C-M'!C45+Cana!C45+Ex!C45+Bal!C45+Mad!C45+CyL!C45</f>
        <v>2721.9988211727227</v>
      </c>
      <c r="D45" s="1">
        <f>Cat!D45+Gal!D45+And!D45+Ast!D45+Cnt!D45+Rio!D45+Mu!D45+Va!D45+Ara!D45+'C-M'!D45+Cana!D45+Ex!D45+Bal!D45+Mad!D45+CyL!D45</f>
        <v>3992.8830599149992</v>
      </c>
      <c r="E45" s="1">
        <f>Cat!E45+Gal!E45+And!E45+Ast!E45+Cnt!E45+Rio!E45+Mu!E45+Va!E45+Ara!E45+'C-M'!E45+Cana!E45+Ex!E45+Bal!E45+Mad!E45+CyL!E45</f>
        <v>4050.4706656269</v>
      </c>
      <c r="F45" s="1">
        <f>Cat!F45+Gal!F45+And!F45+Ast!F45+Cnt!F45+Rio!F45+Mu!F45+Va!F45+Ara!F45+'C-M'!F45+Cana!F45+Ex!F45+Bal!F45+Mad!F45+CyL!F45</f>
        <v>5305.1980144202271</v>
      </c>
      <c r="G45" s="1">
        <f>Cat!G45+Gal!G45+And!G45+Ast!G45+Cnt!G45+Rio!G45+Mu!G45+Va!G45+Ara!G45+'C-M'!G45+Cana!G45+Ex!G45+Bal!G45+Mad!G45+CyL!G45</f>
        <v>7543.9156184630301</v>
      </c>
      <c r="H45" s="1">
        <f>Cat!H45+Gal!H45+And!H45+Ast!H45+Cnt!H45+Rio!H45+Mu!H45+Va!H45+Ara!H45+'C-M'!H45+Cana!H45+Ex!H45+Bal!H45+Mad!H45+CyL!H45</f>
        <v>5775.5142910858758</v>
      </c>
      <c r="I45" s="1">
        <f>Cat!I45+Gal!I45+And!I45+Ast!I45+Cnt!I45+Rio!I45+Mu!I45+Va!I45+Ara!I45+'C-M'!I45+Cana!I45+Ex!I45+Bal!I45+Mad!I45+CyL!I45</f>
        <v>-5301.0990031223992</v>
      </c>
      <c r="J45" s="1">
        <f>Cat!J45+Gal!J45+And!J45+Ast!J45+Cnt!J45+Rio!J45+Mu!J45+Va!J45+Ara!J45+'C-M'!J45+Cana!J45+Ex!J45+Bal!J45+Mad!J45+CyL!J45</f>
        <v>-20825.695472962987</v>
      </c>
      <c r="K45" s="1">
        <f>Cat!K45+Gal!K45+And!K45+Ast!K45+Cnt!K45+Rio!K45+Mu!K45+Va!K45+Ara!K45+'C-M'!K45+Cana!K45+Ex!K45+Bal!K45+Mad!K45+CyL!K45</f>
        <v>-17954.559034519098</v>
      </c>
      <c r="L45" s="1">
        <f>Cat!L45+Gal!L45+And!L45+Ast!L45+Cnt!L45+Rio!L45+Mu!L45+Va!L45+Ara!L45+'C-M'!L45+Cana!L45+Ex!L45+Bal!L45+Mad!L45+CyL!L45</f>
        <v>4784.1469193005069</v>
      </c>
      <c r="M45" s="1">
        <f>Cat!M45+Gal!M45+And!M45+Ast!M45+Cnt!M45+Rio!M45+Mu!M45+Va!M45+Ara!M45+'C-M'!M45+Cana!M45+Ex!M45+Bal!M45+Mad!M45+CyL!M45</f>
        <v>4112.2857034785629</v>
      </c>
      <c r="N45" s="1">
        <f>Cat!N45+Gal!N45+And!N45+Ast!N45+Cnt!N45+Rio!N45+Mu!N45+Va!N45+Ara!N45+'C-M'!N45+Cana!N45+Ex!N45+Bal!N45+Mad!N45+CyL!N45</f>
        <v>3552.4124416971085</v>
      </c>
      <c r="O45" s="1">
        <f>Cat!O45+Gal!O45+And!O45+Ast!O45+Cnt!O45+Rio!O45+Mu!O45+Va!O45+Ara!O45+'C-M'!O45+Cana!O45+Ex!O45+Bal!O45+Mad!O45+CyL!O45</f>
        <v>1659.0650840562532</v>
      </c>
      <c r="P45" s="1">
        <f>Cat!P45+Gal!P45+And!P45+Ast!P45+Cnt!P45+Rio!P45+Mu!P45+Va!P45+Ara!P45+'C-M'!P45+Cana!P45+Ex!P45+Bal!P45+Mad!P45+CyL!P45</f>
        <v>7077.6280083360953</v>
      </c>
      <c r="Q45" s="1">
        <f>Cat!Q45+Gal!Q45+And!Q45+Ast!Q45+Cnt!Q45+Rio!Q45+Mu!Q45+Va!Q45+Ara!Q45+'C-M'!Q45+Cana!Q45+Ex!Q45+Bal!Q45+Mad!Q45+CyL!Q45</f>
        <v>8012.4478053057592</v>
      </c>
      <c r="R45" s="1">
        <f>Cat!R45+Gal!R45+And!R45+Ast!R45+Cnt!R45+Rio!R45+Mu!R45+Va!R45+Ara!R45+'C-M'!R45+Cana!R45+Ex!R45+Bal!R45+Mad!R45+CyL!R45</f>
        <v>8278.5261524954494</v>
      </c>
      <c r="S45" s="1">
        <f>Cat!S45+Gal!S45+And!S45+Ast!S45+Cnt!S45+Rio!S45+Mu!S45+Va!S45+Ara!S45+'C-M'!S45+Cana!S45+Ex!S45+Bal!S45+Mad!S45+CyL!S45</f>
        <v>5721.1545857529054</v>
      </c>
      <c r="T45" s="1">
        <f>Cat!T45+Gal!T45+And!T45+Ast!T45+Cnt!T45+Rio!T45+Mu!T45+Va!T45+Ara!T45+'C-M'!T45+Cana!T45+Ex!T45+Bal!T45+Mad!T45+CyL!T45</f>
        <v>10040.514147071463</v>
      </c>
      <c r="U45" s="1">
        <f>Cat!U45+Gal!U45+And!U45+Ast!U45+Cnt!U45+Rio!U45+Mu!U45+Va!U45+Ara!U45+'C-M'!U45+Cana!U45+Ex!U45+Bal!U45+Mad!U45+CyL!U45</f>
        <v>8400.2838130192122</v>
      </c>
    </row>
    <row r="46" spans="1:21" x14ac:dyDescent="0.15">
      <c r="B46" s="20" t="s">
        <v>98</v>
      </c>
      <c r="C46" s="1">
        <f>Cat!C46+Gal!C46+And!C46+Ast!C46+Cnt!C46+Rio!C46+Mu!C46+Va!C46+Ara!C46+'C-M'!C46+Cana!C46+Ex!C46+Bal!C46+Mad!C46+CyL!C46</f>
        <v>1285.318361285385</v>
      </c>
      <c r="D46" s="1">
        <f>Cat!D46+Gal!D46+And!D46+Ast!D46+Cnt!D46+Rio!D46+Mu!D46+Va!D46+Ara!D46+'C-M'!D46+Cana!D46+Ex!D46+Bal!D46+Mad!D46+CyL!D46</f>
        <v>1093.4026561709325</v>
      </c>
      <c r="E46" s="1">
        <f>Cat!E46+Gal!E46+And!E46+Ast!E46+Cnt!E46+Rio!E46+Mu!E46+Va!E46+Ara!E46+'C-M'!E46+Cana!E46+Ex!E46+Bal!E46+Mad!E46+CyL!E46</f>
        <v>2721.9988211727227</v>
      </c>
      <c r="F46" s="1">
        <f>Cat!F46+Gal!F46+And!F46+Ast!F46+Cnt!F46+Rio!F46+Mu!F46+Va!F46+Ara!F46+'C-M'!F46+Cana!F46+Ex!F46+Bal!F46+Mad!F46+CyL!F46</f>
        <v>3992.8830599149992</v>
      </c>
      <c r="G46" s="1">
        <f>Cat!G46+Gal!G46+And!G46+Ast!G46+Cnt!G46+Rio!G46+Mu!G46+Va!G46+Ara!G46+'C-M'!G46+Cana!G46+Ex!G46+Bal!G46+Mad!G46+CyL!G46</f>
        <v>4050.4706656269</v>
      </c>
      <c r="H46" s="1">
        <f>Cat!H46+Gal!H46+And!H46+Ast!H46+Cnt!H46+Rio!H46+Mu!H46+Va!H46+Ara!H46+'C-M'!H46+Cana!H46+Ex!H46+Bal!H46+Mad!H46+CyL!H46</f>
        <v>5305.1980144202271</v>
      </c>
      <c r="I46" s="1">
        <f>Cat!I46+Gal!I46+And!I46+Ast!I46+Cnt!I46+Rio!I46+Mu!I46+Va!I46+Ara!I46+'C-M'!I46+Cana!I46+Ex!I46+Bal!I46+Mad!I46+CyL!I46</f>
        <v>7543.9156184630301</v>
      </c>
      <c r="J46" s="1">
        <f>Cat!J46+Gal!J46+And!J46+Ast!J46+Cnt!J46+Rio!J46+Mu!J46+Va!J46+Ara!J46+'C-M'!J46+Cana!J46+Ex!J46+Bal!J46+Mad!J46+CyL!J46</f>
        <v>5775.5142910858758</v>
      </c>
      <c r="K46" s="1">
        <f>Cat!K46+Gal!K46+And!K46+Ast!K46+Cnt!K46+Rio!K46+Mu!K46+Va!K46+Ara!K46+'C-M'!K46+Cana!K46+Ex!K46+Bal!K46+Mad!K46+CyL!K46</f>
        <v>5801.9924121025651</v>
      </c>
      <c r="L46" s="1">
        <f>Cat!L46+Gal!L46+And!L46+Ast!L46+Cnt!L46+Rio!L46+Mu!L46+Va!L46+Ara!L46+'C-M'!L46+Cana!L46+Ex!L46+Bal!L46+Mad!L46+CyL!L46</f>
        <v>14.074266070559908</v>
      </c>
      <c r="M46" s="1">
        <f>Cat!M46+Gal!M46+And!M46+Ast!M46+Cnt!M46+Rio!M46+Mu!M46+Va!M46+Ara!M46+'C-M'!M46+Cana!M46+Ex!M46+Bal!M46+Mad!M46+CyL!M46</f>
        <v>-1058.9905708126375</v>
      </c>
      <c r="N46" s="1">
        <f>Cat!N46+Gal!N46+And!N46+Ast!N46+Cnt!N46+Rio!N46+Mu!N46+Va!N46+Ara!N46+'C-M'!N46+Cana!N46+Ex!N46+Bal!N46+Mad!N46+CyL!N46</f>
        <v>2588.1313715811234</v>
      </c>
      <c r="O46" s="1">
        <f>Cat!O46+Gal!O46+And!O46+Ast!O46+Cnt!O46+Rio!O46+Mu!O46+Va!O46+Ara!O46+'C-M'!O46+Cana!O46+Ex!O46+Bal!O46+Mad!O46+CyL!O46</f>
        <v>1913.2254896124739</v>
      </c>
      <c r="P46" s="1">
        <f>Cat!P46+Gal!P46+And!P46+Ast!P46+Cnt!P46+Rio!P46+Mu!P46+Va!P46+Ara!P46+'C-M'!P46+Cana!P46+Ex!P46+Bal!P46+Mad!P46+CyL!P46</f>
        <v>1352.3573970889495</v>
      </c>
      <c r="Q46" s="1">
        <f>Cat!Q46+Gal!Q46+And!Q46+Ast!Q46+Cnt!Q46+Rio!Q46+Mu!Q46+Va!Q46+Ara!Q46+'C-M'!Q46+Cana!Q46+Ex!Q46+Bal!Q46+Mad!Q46+CyL!Q46</f>
        <v>759.507967903995</v>
      </c>
      <c r="R46" s="1">
        <f>Cat!R46+Gal!R46+And!R46+Ast!R46+Cnt!R46+Rio!R46+Mu!R46+Va!R46+Ara!R46+'C-M'!R46+Cana!R46+Ex!R46+Bal!R46+Mad!R46+CyL!R46</f>
        <v>6179.4092303794487</v>
      </c>
      <c r="S46" s="1">
        <f>Cat!S46+Gal!S46+And!S46+Ast!S46+Cnt!S46+Rio!S46+Mu!S46+Va!S46+Ara!S46+'C-M'!S46+Cana!S46+Ex!S46+Bal!S46+Mad!S46+CyL!S46</f>
        <v>7112.2234502391693</v>
      </c>
      <c r="T46" s="1">
        <f>Cat!T46+Gal!T46+And!T46+Ast!T46+Cnt!T46+Rio!T46+Mu!T46+Va!T46+Ara!T46+'C-M'!T46+Cana!T46+Ex!T46+Bal!T46+Mad!T46+CyL!T46</f>
        <v>7375.2449671931799</v>
      </c>
      <c r="U46" s="1">
        <f>Cat!U46+Gal!U46+And!U46+Ast!U46+Cnt!U46+Rio!U46+Mu!U46+Va!U46+Ara!U46+'C-M'!U46+Cana!U46+Ex!U46+Bal!U46+Mad!U46+CyL!U46</f>
        <v>4814.7565283748791</v>
      </c>
    </row>
    <row r="47" spans="1:21" x14ac:dyDescent="0.15">
      <c r="B47" t="s">
        <v>95</v>
      </c>
      <c r="C47" s="1">
        <f>Cana!C47</f>
        <v>30.11523</v>
      </c>
      <c r="D47" s="1">
        <f>Cana!D47</f>
        <v>31.91451</v>
      </c>
      <c r="E47" s="1">
        <f>Cana!E47</f>
        <v>38.604280000000003</v>
      </c>
      <c r="F47" s="1">
        <f>Cana!F47</f>
        <v>53.361159999999998</v>
      </c>
      <c r="G47" s="1">
        <f>Cana!G47</f>
        <v>53.197119999999998</v>
      </c>
      <c r="H47" s="1">
        <f>Cana!H47</f>
        <v>23.527139999999999</v>
      </c>
      <c r="I47" s="1">
        <f>Cana!I47</f>
        <v>-55.880979259999997</v>
      </c>
      <c r="J47" s="1">
        <f>Cana!J47</f>
        <v>-43.400981948000002</v>
      </c>
      <c r="K47" s="1">
        <f>Cana!K47</f>
        <v>-43.400981948000002</v>
      </c>
      <c r="L47" s="1">
        <f>Cana!L47</f>
        <v>35.046358736713799</v>
      </c>
      <c r="M47" s="1">
        <f>Cana!M47</f>
        <v>4.5410359499999897</v>
      </c>
      <c r="N47" s="1">
        <f>Cana!N47</f>
        <v>-69.398161156713797</v>
      </c>
      <c r="O47" s="1">
        <f>Cana!O47</f>
        <v>-43.641188449999994</v>
      </c>
      <c r="P47" s="1">
        <f>Cana!P47</f>
        <v>-30.888502580000011</v>
      </c>
      <c r="Q47" s="1">
        <f>Cana!Q47</f>
        <v>-25.140152500000006</v>
      </c>
      <c r="R47" s="1">
        <f>Cana!R47</f>
        <v>-2.2599999999999998</v>
      </c>
      <c r="S47" s="1">
        <f>Cana!S47</f>
        <v>-3.25</v>
      </c>
      <c r="T47" s="1"/>
      <c r="U47" s="1"/>
    </row>
    <row r="48" spans="1:21" x14ac:dyDescent="0.15">
      <c r="B48" s="21" t="s">
        <v>15</v>
      </c>
      <c r="C48" s="30">
        <f>C40-C45+C46+C47</f>
        <v>69211.150421015962</v>
      </c>
      <c r="D48" s="4">
        <f t="shared" ref="D48:M48" si="14">D40-D45+D46+D47</f>
        <v>74441.329075479181</v>
      </c>
      <c r="E48" s="4">
        <f t="shared" si="14"/>
        <v>83600.163991659996</v>
      </c>
      <c r="F48" s="4">
        <f t="shared" si="14"/>
        <v>94041.469877603144</v>
      </c>
      <c r="G48" s="4">
        <f t="shared" si="14"/>
        <v>105389.06466053521</v>
      </c>
      <c r="H48" s="4">
        <f t="shared" si="14"/>
        <v>112671.84642438128</v>
      </c>
      <c r="I48" s="4">
        <f t="shared" si="14"/>
        <v>112284.12699007925</v>
      </c>
      <c r="J48" s="4">
        <f t="shared" si="14"/>
        <v>110034.0602938144</v>
      </c>
      <c r="K48" s="4">
        <f t="shared" si="14"/>
        <v>116583.16308350812</v>
      </c>
      <c r="L48" s="4">
        <f t="shared" si="14"/>
        <v>99944.03981817585</v>
      </c>
      <c r="M48" s="4">
        <f t="shared" si="14"/>
        <v>94423.941919981895</v>
      </c>
      <c r="N48" s="4">
        <f t="shared" ref="N48:S48" si="15">N40-N45+N46+N47</f>
        <v>94029.489695415366</v>
      </c>
      <c r="O48" s="4">
        <f t="shared" si="15"/>
        <v>92919.396832069469</v>
      </c>
      <c r="P48" s="4">
        <f t="shared" si="15"/>
        <v>91550.232764275701</v>
      </c>
      <c r="Q48" s="4">
        <f t="shared" si="15"/>
        <v>96670.924829184136</v>
      </c>
      <c r="R48" s="4">
        <f t="shared" si="15"/>
        <v>104030.7258300188</v>
      </c>
      <c r="S48" s="4">
        <f t="shared" si="15"/>
        <v>111515.02824627617</v>
      </c>
      <c r="T48" s="4">
        <f t="shared" ref="T48:U48" si="16">T40-T45+T46+T47</f>
        <v>116521.14829100897</v>
      </c>
      <c r="U48" s="4">
        <f t="shared" si="16"/>
        <v>121064.45326214387</v>
      </c>
    </row>
    <row r="49" spans="1:21" x14ac:dyDescent="0.15">
      <c r="B49" s="20"/>
      <c r="M49" s="1"/>
      <c r="N49" s="1"/>
      <c r="O49" s="1"/>
      <c r="P49" s="1"/>
    </row>
    <row r="50" spans="1:21" x14ac:dyDescent="0.15">
      <c r="A50" s="3"/>
      <c r="B50" s="21" t="s">
        <v>118</v>
      </c>
      <c r="C50" s="4">
        <f>C51+C52+C53</f>
        <v>2527.5330129250988</v>
      </c>
      <c r="D50" s="4">
        <f t="shared" ref="D50:K50" si="17">D51+D52+D53</f>
        <v>2916.8717223269018</v>
      </c>
      <c r="E50" s="4">
        <f t="shared" si="17"/>
        <v>3167.2344985745003</v>
      </c>
      <c r="F50" s="4">
        <f t="shared" si="17"/>
        <v>3644.326761197402</v>
      </c>
      <c r="G50" s="4">
        <f t="shared" si="17"/>
        <v>4193.5460531664994</v>
      </c>
      <c r="H50" s="4">
        <f t="shared" si="17"/>
        <v>4643.9350935563016</v>
      </c>
      <c r="I50" s="4">
        <f t="shared" si="17"/>
        <v>4090.6987764767978</v>
      </c>
      <c r="J50" s="4">
        <f t="shared" si="17"/>
        <v>3702.3374571208742</v>
      </c>
      <c r="K50" s="4">
        <f t="shared" si="17"/>
        <v>3562.5572400000005</v>
      </c>
      <c r="L50" s="4">
        <f t="shared" ref="L50:U50" si="18">L51+L52+L53</f>
        <v>5041.9448589980002</v>
      </c>
      <c r="M50" s="4">
        <f t="shared" si="18"/>
        <v>4780.1329719846544</v>
      </c>
      <c r="N50" s="4">
        <f t="shared" si="18"/>
        <v>4525.3132163559676</v>
      </c>
      <c r="O50" s="4">
        <f t="shared" si="18"/>
        <v>5034.3309240920298</v>
      </c>
      <c r="P50" s="4">
        <f t="shared" si="18"/>
        <v>5436.3271311290719</v>
      </c>
      <c r="Q50" s="4">
        <f t="shared" si="18"/>
        <v>5618.5768375405551</v>
      </c>
      <c r="R50" s="4">
        <f t="shared" si="18"/>
        <v>5336.3031760936019</v>
      </c>
      <c r="S50" s="4">
        <f t="shared" si="18"/>
        <v>5168.9279741628634</v>
      </c>
      <c r="T50" s="4">
        <f t="shared" si="18"/>
        <v>5763.4732419667807</v>
      </c>
      <c r="U50" s="4">
        <f t="shared" si="18"/>
        <v>5958.8395779277926</v>
      </c>
    </row>
    <row r="51" spans="1:21" x14ac:dyDescent="0.15">
      <c r="B51" s="20" t="s">
        <v>43</v>
      </c>
      <c r="C51" s="1">
        <f>Cat!C50+Gal!C50+And!C50+Ast!C50+Cnt!C50+Rio!C50+Mu!C50+Va!C50+Ara!C50+'C-M'!C50+Cana!C51+Ex!C50+Bal!C50+Mad!C50+CyL!C50</f>
        <v>2140.5280829250987</v>
      </c>
      <c r="D51" s="1">
        <f>Cat!D50+Gal!D50+And!D50+Ast!D50+Cnt!D50+Rio!D50+Mu!D50+Va!D50+Ara!D50+'C-M'!D50+Cana!D51+Ex!D50+Bal!D50+Mad!D50+CyL!D50</f>
        <v>2551.4690623269016</v>
      </c>
      <c r="E51" s="1">
        <f>Cat!E50+Gal!E50+And!E50+Ast!E50+Cnt!E50+Rio!E50+Mu!E50+Va!E50+Ara!E50+'C-M'!E50+Cana!E51+Ex!E50+Bal!E50+Mad!E50+CyL!E50</f>
        <v>2810.4173185745003</v>
      </c>
      <c r="F51" s="1">
        <f>Cat!F50+Gal!F50+And!F50+Ast!F50+Cnt!F50+Rio!F50+Mu!F50+Va!F50+Ara!F50+'C-M'!F50+Cana!F51+Ex!F50+Bal!F50+Mad!F50+CyL!F50</f>
        <v>3280.6278611974021</v>
      </c>
      <c r="G51" s="1">
        <f>Cat!G50+Gal!G50+And!G50+Ast!G50+Cnt!G50+Rio!G50+Mu!G50+Va!G50+Ara!G50+'C-M'!G50+Cana!G51+Ex!G50+Bal!G50+Mad!G50+CyL!G50</f>
        <v>3783.4405231664991</v>
      </c>
      <c r="H51" s="1">
        <f>Cat!H50+Gal!H50+And!H50+Ast!H50+Cnt!H50+Rio!H50+Mu!H50+Va!H50+Ara!H50+'C-M'!H50+Cana!H51+Ex!H50+Bal!H50+Mad!H50+CyL!H50</f>
        <v>4136.8239335563012</v>
      </c>
      <c r="I51" s="1">
        <f>Cat!I50+Gal!I50+And!I50+Ast!I50+Cnt!I50+Rio!I50+Mu!I50+Va!I50+Ara!I50+'C-M'!I50+Cana!I51+Ex!I50+Bal!I50+Mad!I50+CyL!I50</f>
        <v>3527.3455764767978</v>
      </c>
      <c r="J51" s="1">
        <f>Cat!J50+Gal!J50+And!J50+Ast!J50+Cnt!J50+Rio!J50+Mu!J50+Va!J50+Ara!J50+'C-M'!J50+Cana!J51+Ex!J50+Bal!J50+Mad!J50+CyL!J50</f>
        <v>2544.7146671208743</v>
      </c>
      <c r="K51" s="1">
        <f>Cat!K50+Gal!K50+And!K50+Ast!K50+Cnt!K50+Rio!K50+Mu!K50+Va!K50+Ara!K50+'C-M'!K50+Cana!K51+Ex!K50+Bal!K50+Mad!K50+CyL!K50</f>
        <v>3794.4356400000006</v>
      </c>
      <c r="L51" s="1">
        <f>Cat!L50+Gal!L50+And!L50+Ast!L50+Cnt!L50+Rio!L50+Mu!L50+Va!L50+Ara!L50+'C-M'!L50+Cana!L51+Ex!L50+Bal!L50+Mad!L50+CyL!L50</f>
        <v>5391.04054</v>
      </c>
      <c r="M51" s="1">
        <f>Cat!M50+Gal!M50+And!M50+Ast!M50+Cnt!M50+Rio!M50+Mu!M50+Va!M50+Ara!M50+'C-M'!M50+Cana!M51+Ex!M50+Bal!M50+Mad!M50+CyL!M50</f>
        <v>5111.0916507536822</v>
      </c>
      <c r="N51" s="1">
        <f>Cat!N50+Gal!N50+And!N50+Ast!N50+Cnt!N50+Rio!N50+Mu!N50+Va!N50+Ara!N50+'C-M'!N50+Cana!N51+Ex!N50+Bal!N50+Mad!N50+CyL!N50</f>
        <v>4864.4963120418306</v>
      </c>
      <c r="O51" s="1">
        <f>Cat!O50+Gal!O50+And!O50+Ast!O50+Cnt!O50+Rio!O50+Mu!O50+Va!O50+Ara!O50+'C-M'!O50+Cana!O51+Ex!O50+Bal!O50+Mad!O50+CyL!O50</f>
        <v>5419.4816704734403</v>
      </c>
      <c r="P51" s="1">
        <f>Cat!P50+Gal!P50+And!P50+Ast!P50+Cnt!P50+Rio!P50+Mu!P50+Va!P50+Ara!P50+'C-M'!P50+Cana!P51+Ex!P50+Bal!P50+Mad!P50+CyL!P50</f>
        <v>5849.1752355366716</v>
      </c>
      <c r="Q51" s="1">
        <f>Cat!Q50+Gal!Q50+And!Q50+Ast!Q50+Cnt!Q50+Rio!Q50+Mu!Q50+Va!Q50+Ara!Q50+'C-M'!Q50+Cana!Q51+Ex!Q50+Bal!Q50+Mad!Q50+CyL!Q50</f>
        <v>6047.4866350306756</v>
      </c>
      <c r="R51" s="1">
        <f>Cat!R50+Gal!R50+And!R50+Ast!R50+Cnt!R50+Rio!R50+Mu!R50+Va!R50+Ara!R50+'C-M'!R50+Cana!R51+Ex!R50+Bal!R50+Mad!R50+CyL!R50</f>
        <v>5744.5154557402029</v>
      </c>
      <c r="S51" s="1">
        <f>Cat!S50+Gal!S50+And!S50+Ast!S50+Cnt!S50+Rio!S50+Mu!S50+Va!S50+Ara!S50+'C-M'!S50+Cana!S51+Ex!S50+Bal!S50+Mad!S50+CyL!S50</f>
        <v>5564.3243416030909</v>
      </c>
      <c r="T51" s="1">
        <f>Cat!T50+Gal!T50+And!T50+Ast!T50+Cnt!T50+Rio!T50+Mu!T50+Va!T50+Ara!T50+'C-M'!T50+Cana!T51+Ex!T50+Bal!T50+Mad!T50+CyL!T50</f>
        <v>6204.3722738377501</v>
      </c>
      <c r="U51" s="1">
        <f>Cat!U50+Gal!U50+And!U50+Ast!U50+Cnt!U50+Rio!U50+Mu!U50+Va!U50+Ara!U50+'C-M'!U50+Cana!U51+Ex!U50+Bal!U50+Mad!U50+CyL!U50</f>
        <v>6414.6899780356407</v>
      </c>
    </row>
    <row r="52" spans="1:21" x14ac:dyDescent="0.15">
      <c r="B52" s="20" t="s">
        <v>57</v>
      </c>
      <c r="C52" s="1">
        <f>Cat!C51+Gal!C51+And!C51+Ast!C51+Cnt!C51+Rio!C51+Mu!C51+Va!C51+Ara!C51+'C-M'!C51+Cana!C52+Ex!C51+Bal!C51+Mad!C51+CyL!C51</f>
        <v>0</v>
      </c>
      <c r="D52" s="1">
        <f>Cat!D51+Gal!D51+And!D51+Ast!D51+Cnt!D51+Rio!D51+Mu!D51+Va!D51+Ara!D51+'C-M'!D51+Cana!D52+Ex!D51+Bal!D51+Mad!D51+CyL!D51</f>
        <v>0</v>
      </c>
      <c r="E52" s="1">
        <f>Cat!E51+Gal!E51+And!E51+Ast!E51+Cnt!E51+Rio!E51+Mu!E51+Va!E51+Ara!E51+'C-M'!E51+Cana!E52+Ex!E51+Bal!E51+Mad!E51+CyL!E51</f>
        <v>0</v>
      </c>
      <c r="F52" s="1">
        <f>Cat!F51+Gal!F51+And!F51+Ast!F51+Cnt!F51+Rio!F51+Mu!F51+Va!F51+Ara!F51+'C-M'!F51+Cana!F52+Ex!F51+Bal!F51+Mad!F51+CyL!F51</f>
        <v>0</v>
      </c>
      <c r="G52" s="1">
        <f>Cat!G51+Gal!G51+And!G51+Ast!G51+Cnt!G51+Rio!G51+Mu!G51+Va!G51+Ara!G51+'C-M'!G51+Cana!G52+Ex!G51+Bal!G51+Mad!G51+CyL!G51</f>
        <v>0</v>
      </c>
      <c r="H52" s="1">
        <f>Cat!H51+Gal!H51+And!H51+Ast!H51+Cnt!H51+Rio!H51+Mu!H51+Va!H51+Ara!H51+'C-M'!H51+Cana!H52+Ex!H51+Bal!H51+Mad!H51+CyL!H51</f>
        <v>0</v>
      </c>
      <c r="I52" s="1">
        <f>Cat!I51+Gal!I51+And!I51+Ast!I51+Cnt!I51+Rio!I51+Mu!I51+Va!I51+Ara!I51+'C-M'!I51+Cana!I52+Ex!I51+Bal!I51+Mad!I51+CyL!I51</f>
        <v>0</v>
      </c>
      <c r="J52" s="1">
        <f>Cat!J51+Gal!J51+And!J51+Ast!J51+Cnt!J51+Rio!J51+Mu!J51+Va!J51+Ara!J51+'C-M'!J51+Cana!J52+Ex!J51+Bal!J51+Mad!J51+CyL!J51</f>
        <v>0</v>
      </c>
      <c r="K52" s="1">
        <f>Cat!K51+Gal!K51+And!K51+Ast!K51+Cnt!K51+Rio!K51+Mu!K51+Va!K51+Ara!K51+'C-M'!K51+Cana!K52+Ex!K51+Bal!K51+Mad!K51+CyL!K51</f>
        <v>-236.85363000000001</v>
      </c>
      <c r="L52" s="1">
        <f>Cat!L51+Gal!L51+And!L51+Ast!L51+Cnt!L51+Rio!L51+Mu!L51+Va!L51+Ara!L51+'C-M'!L51+Cana!L52+Ex!L51+Bal!L51+Mad!L51+CyL!L51</f>
        <v>-375.981452262</v>
      </c>
      <c r="M52" s="1">
        <f>Cat!M51+Gal!M51+And!M51+Ast!M51+Cnt!M51+Rio!M51+Mu!M51+Va!M51+Ara!M51+'C-M'!M51+Cana!M52+Ex!M51+Bal!M51+Mad!M51+CyL!M51</f>
        <v>-353.68431413902795</v>
      </c>
      <c r="N52" s="1">
        <f>Cat!N51+Gal!N51+And!N51+Ast!N51+Cnt!N51+Rio!N51+Mu!N51+Va!N51+Ara!N51+'C-M'!N51+Cana!N52+Ex!N51+Bal!N51+Mad!N51+CyL!N51</f>
        <v>-339.18309568586312</v>
      </c>
      <c r="O52" s="1">
        <f>Cat!O51+Gal!O51+And!O51+Ast!O51+Cnt!O51+Rio!O51+Mu!O51+Va!O51+Ara!O51+'C-M'!O51+Cana!O52+Ex!O51+Bal!O51+Mad!O51+CyL!O51</f>
        <v>-385.15074638141061</v>
      </c>
      <c r="P52" s="1">
        <f>Cat!P51+Gal!P51+And!P51+Ast!P51+Cnt!P51+Rio!P51+Mu!P51+Va!P51+Ara!P51+'C-M'!P51+Cana!P52+Ex!P51+Bal!P51+Mad!P51+CyL!P51</f>
        <v>-415.68517440759956</v>
      </c>
      <c r="Q52" s="1">
        <f>Cat!Q51+Gal!Q51+And!Q51+Ast!Q51+Cnt!Q51+Rio!Q51+Mu!Q51+Va!Q51+Ara!Q51+'C-M'!Q51+Cana!Q52+Ex!Q51+Bal!Q51+Mad!Q51+CyL!Q51</f>
        <v>-429.73033749012001</v>
      </c>
      <c r="R52" s="1">
        <f>Cat!R51+Gal!R51+And!R51+Ast!R51+Cnt!R51+Rio!R51+Mu!R51+Va!R51+Ara!R51+'C-M'!R51+Cana!R52+Ex!R51+Bal!R51+Mad!R51+CyL!R51</f>
        <v>-408.2122796466013</v>
      </c>
      <c r="S52" s="1">
        <f>Cat!S51+Gal!S51+And!S51+Ast!S51+Cnt!S51+Rio!S51+Mu!S51+Va!S51+Ara!S51+'C-M'!S51+Cana!S52+Ex!S51+Bal!S51+Mad!S51+CyL!S51</f>
        <v>-395.396367440228</v>
      </c>
      <c r="T52" s="1">
        <f>Cat!T51+Gal!T51+And!T51+Ast!T51+Cnt!T51+Rio!T51+Mu!T51+Va!T51+Ara!T51+'C-M'!T51+Cana!T52+Ex!T51+Bal!T51+Mad!T51+CyL!T51</f>
        <v>-440.89903187096968</v>
      </c>
      <c r="U52" s="1">
        <f>Cat!U51+Gal!U51+And!U51+Ast!U51+Cnt!U51+Rio!U51+Mu!U51+Va!U51+Ara!U51+'C-M'!U51+Cana!U52+Ex!U51+Bal!U51+Mad!U51+CyL!U51</f>
        <v>-455.85040010784769</v>
      </c>
    </row>
    <row r="53" spans="1:21" x14ac:dyDescent="0.15">
      <c r="B53" s="20" t="s">
        <v>120</v>
      </c>
      <c r="C53" s="1">
        <f>Cat!C52+Gal!C52+And!C52+Ast!C52+Cnt!C52+Rio!C52+Mu!C52+Va!C52+Ara!C52+'C-M'!C52+Cana!C53+Ex!C52+Bal!C52+Mad!C52+CyL!C52</f>
        <v>387.00493</v>
      </c>
      <c r="D53" s="1">
        <f>Cat!D52+Gal!D52+And!D52+Ast!D52+Cnt!D52+Rio!D52+Mu!D52+Va!D52+Ara!D52+'C-M'!D52+Cana!D53+Ex!D52+Bal!D52+Mad!D52+CyL!D52</f>
        <v>365.40266000000003</v>
      </c>
      <c r="E53" s="1">
        <f>Cat!E52+Gal!E52+And!E52+Ast!E52+Cnt!E52+Rio!E52+Mu!E52+Va!E52+Ara!E52+'C-M'!E52+Cana!E53+Ex!E52+Bal!E52+Mad!E52+CyL!E52</f>
        <v>356.81718000000001</v>
      </c>
      <c r="F53" s="1">
        <f>Cat!F52+Gal!F52+And!F52+Ast!F52+Cnt!F52+Rio!F52+Mu!F52+Va!F52+Ara!F52+'C-M'!F52+Cana!F53+Ex!F52+Bal!F52+Mad!F52+CyL!F52</f>
        <v>363.69889999999998</v>
      </c>
      <c r="G53" s="1">
        <f>Cat!G52+Gal!G52+And!G52+Ast!G52+Cnt!G52+Rio!G52+Mu!G52+Va!G52+Ara!G52+'C-M'!G52+Cana!G53+Ex!G52+Bal!G52+Mad!G52+CyL!G52</f>
        <v>410.10552999999999</v>
      </c>
      <c r="H53" s="1">
        <f>Cat!H52+Gal!H52+And!H52+Ast!H52+Cnt!H52+Rio!H52+Mu!H52+Va!H52+Ara!H52+'C-M'!H52+Cana!H53+Ex!H52+Bal!H52+Mad!H52+CyL!H52</f>
        <v>507.11115999999993</v>
      </c>
      <c r="I53" s="1">
        <f>Cat!I52+Gal!I52+And!I52+Ast!I52+Cnt!I52+Rio!I52+Mu!I52+Va!I52+Ara!I52+'C-M'!I52+Cana!I53+Ex!I52+Bal!I52+Mad!I52+CyL!I52</f>
        <v>563.35320000000002</v>
      </c>
      <c r="J53" s="1">
        <f>Cat!J52+Gal!J52+And!J52+Ast!J52+Cnt!J52+Rio!J52+Mu!J52+Va!J52+Ara!J52+'C-M'!J52+Cana!J53+Ex!J52+Bal!J52+Mad!J52+CyL!J52</f>
        <v>1157.6227899999999</v>
      </c>
      <c r="K53" s="1">
        <f>Cat!K52+Gal!K52+And!K52+Ast!K52+Cnt!K52+Rio!K52+Mu!K52+Va!K52+Ara!K52+'C-M'!K52+Cana!K53+Ex!K52+Bal!K52+Mad!K52+CyL!K52</f>
        <v>4.9752299999999998</v>
      </c>
      <c r="L53" s="1">
        <f>Cat!L52+Gal!L52+And!L52+Ast!L52+Cnt!L52+Rio!L52+Mu!L52+Va!L52+Ara!L52+'C-M'!L52+Cana!L53+Ex!L52+Bal!L52+Mad!L52+CyL!L52</f>
        <v>26.885771259999999</v>
      </c>
      <c r="M53" s="1">
        <f>Cat!M52+Gal!M52+And!M52+Ast!M52+Cnt!M52+Rio!M52+Mu!M52+Va!M52+Ara!M52+'C-M'!M52+Cana!M53+Ex!M52+Bal!M52+Mad!M52+CyL!M52</f>
        <v>22.725635369999999</v>
      </c>
      <c r="N53" s="1">
        <f>Cat!N52+Gal!N52+And!N52+Ast!N52+Cnt!N52+Rio!N52+Mu!N52+Va!N52+Ara!N52+'C-M'!N52+Cana!N53+Ex!N52+Bal!N52+Mad!N52+CyL!N52</f>
        <v>0</v>
      </c>
      <c r="O53" s="1">
        <f>Cat!O52+Gal!O52+And!O52+Ast!O52+Cnt!O52+Rio!O52+Mu!O52+Va!O52+Ara!O52+'C-M'!O52+Cana!O53+Ex!O52+Bal!O52+Mad!O52+CyL!O52</f>
        <v>0</v>
      </c>
      <c r="P53" s="1">
        <f>Cat!P52+Gal!P52+And!P52+Ast!P52+Cnt!P52+Rio!P52+Mu!P52+Va!P52+Ara!P52+'C-M'!P52+Cana!P53+Ex!P52+Bal!P52+Mad!P52+CyL!P52</f>
        <v>2.8370699999999998</v>
      </c>
      <c r="Q53" s="1">
        <f>Cat!Q52+Gal!Q52+And!Q52+Ast!Q52+Cnt!Q52+Rio!Q52+Mu!Q52+Va!Q52+Ara!Q52+'C-M'!Q52+Cana!Q53+Ex!Q52+Bal!Q52+Mad!Q52+CyL!Q52</f>
        <v>0.82054000000000005</v>
      </c>
      <c r="R53" s="1">
        <f>Cat!R52+Gal!R52+And!R52+Ast!R52+Cnt!R52+Rio!R52+Mu!R52+Va!R52+Ara!R52+'C-M'!R52+Cana!R53+Ex!R52+Bal!R52+Mad!R52+CyL!R52</f>
        <v>0</v>
      </c>
      <c r="S53" s="1">
        <f>Cat!S52+Gal!S52+And!S52+Ast!S52+Cnt!S52+Rio!S52+Mu!S52+Va!S52+Ara!S52+'C-M'!S52+Cana!S53+Ex!S52+Bal!S52+Mad!S52+CyL!S52</f>
        <v>0</v>
      </c>
      <c r="T53" s="1">
        <f>Cat!T52+Gal!T52+And!T52+Ast!T52+Cnt!T52+Rio!T52+Mu!T52+Va!T52+Ara!T52+'C-M'!T52+Cana!T53+Ex!T52+Bal!T52+Mad!T52+CyL!T52</f>
        <v>0</v>
      </c>
      <c r="U53" s="1">
        <f>Cat!U52+Gal!U52+And!U52+Ast!U52+Cnt!U52+Rio!U52+Mu!U52+Va!U52+Ara!U52+'C-M'!U52+Cana!U53+Ex!U52+Bal!U52+Mad!U52+CyL!U52</f>
        <v>0</v>
      </c>
    </row>
    <row r="54" spans="1:21" x14ac:dyDescent="0.15">
      <c r="B54" t="s">
        <v>121</v>
      </c>
      <c r="C54" s="1">
        <f>Cat!C53+Gal!C53+And!C53+Ast!C53+Cnt!C53+Rio!C53+Mu!C53+Va!C53+Ara!C53+'C-M'!C53+Cana!C54+Ex!C53+Bal!C53+Mad!C53+CyL!C53</f>
        <v>48.541499999999999</v>
      </c>
      <c r="D54" s="1">
        <f>Cat!D53+Gal!D53+And!D53+Ast!D53+Cnt!D53+Rio!D53+Mu!D53+Va!D53+Ara!D53+'C-M'!D53+Cana!D54+Ex!D53+Bal!D53+Mad!D53+CyL!D53</f>
        <v>49.852249999999998</v>
      </c>
      <c r="E54" s="1">
        <f>Cat!E53+Gal!E53+And!E53+Ast!E53+Cnt!E53+Rio!E53+Mu!E53+Va!E53+Ara!E53+'C-M'!E53+Cana!E54+Ex!E53+Bal!E53+Mad!E53+CyL!E53</f>
        <v>52.05183000000001</v>
      </c>
      <c r="F54" s="1">
        <f>Cat!F53+Gal!F53+And!F53+Ast!F53+Cnt!F53+Rio!F53+Mu!F53+Va!F53+Ara!F53+'C-M'!F53+Cana!F54+Ex!F53+Bal!F53+Mad!F53+CyL!F53</f>
        <v>52.120950000000008</v>
      </c>
      <c r="G54" s="1">
        <f>Cat!G53+Gal!G53+And!G53+Ast!G53+Cnt!G53+Rio!G53+Mu!G53+Va!G53+Ara!G53+'C-M'!G53+Cana!G54+Ex!G53+Bal!G53+Mad!G53+CyL!G53</f>
        <v>49.771019999999993</v>
      </c>
      <c r="H54" s="1">
        <f>Cat!H53+Gal!H53+And!H53+Ast!H53+Cnt!H53+Rio!H53+Mu!H53+Va!H53+Ara!H53+'C-M'!H53+Cana!H54+Ex!H53+Bal!H53+Mad!H53+CyL!H53</f>
        <v>47.60371</v>
      </c>
      <c r="I54" s="1">
        <f>Cat!I53+Gal!I53+And!I53+Ast!I53+Cnt!I53+Rio!I53+Mu!I53+Va!I53+Ara!I53+'C-M'!I53+Cana!I54+Ex!I53+Bal!I53+Mad!I53+CyL!I53</f>
        <v>53.837010000000006</v>
      </c>
      <c r="J54" s="1">
        <f>Cat!J53+Gal!J53+And!J53+Ast!J53+Cnt!J53+Rio!J53+Mu!J53+Va!J53+Ara!J53+'C-M'!J53+Cana!J54+Ex!J53+Bal!J53+Mad!J53+CyL!J53</f>
        <v>51.288609999999998</v>
      </c>
      <c r="K54" s="1">
        <f>Cat!K53+Gal!K53+And!K53+Ast!K53+Cnt!K53+Rio!K53+Mu!K53+Va!K53+Ara!K53+'C-M'!K53+Cana!K54+Ex!K53+Bal!K53+Mad!K53+CyL!K53</f>
        <v>0</v>
      </c>
      <c r="L54" s="1">
        <f>Cat!L53+Gal!L53+And!L53+Ast!L53+Cnt!L53+Rio!L53+Mu!L53+Va!L53+Ara!L53+'C-M'!L53+Cana!L54+Ex!L53+Bal!L53+Mad!L53+CyL!L53</f>
        <v>0</v>
      </c>
      <c r="M54" s="1">
        <f>Cat!M53+Gal!M53+And!M53+Ast!M53+Cnt!M53+Rio!M53+Mu!M53+Va!M53+Ara!M53+'C-M'!M53+Cana!M54+Ex!M53+Bal!M53+Mad!M53+CyL!M53</f>
        <v>0</v>
      </c>
      <c r="N54" s="1">
        <f>Cat!N53+Gal!N53+And!N53+Ast!N53+Cnt!N53+Rio!N53+Mu!N53+Va!N53+Ara!N53+'C-M'!N53+Cana!N54+Ex!N53+Bal!N53+Mad!N53+CyL!N53</f>
        <v>0</v>
      </c>
      <c r="O54" s="1">
        <f>Cat!O53+Gal!O53+And!O53+Ast!O53+Cnt!O53+Rio!O53+Mu!O53+Va!O53+Ara!O53+'C-M'!O53+Cana!O54+Ex!O53+Bal!O53+Mad!O53+CyL!O53</f>
        <v>0</v>
      </c>
      <c r="P54" s="1"/>
    </row>
    <row r="55" spans="1:21" x14ac:dyDescent="0.15">
      <c r="B55" s="20"/>
      <c r="C55" s="1"/>
      <c r="M55" s="1"/>
      <c r="N55" s="1"/>
      <c r="O55" s="1"/>
      <c r="P55" s="1"/>
    </row>
    <row r="56" spans="1:21" x14ac:dyDescent="0.15">
      <c r="B56" s="3" t="s">
        <v>48</v>
      </c>
      <c r="M56" s="1"/>
      <c r="N56" s="1"/>
      <c r="O56" s="1"/>
      <c r="P56" s="1"/>
    </row>
    <row r="57" spans="1:21" x14ac:dyDescent="0.15">
      <c r="B57" t="s">
        <v>49</v>
      </c>
      <c r="C57" s="1">
        <f>Cat!C56+Gal!C56+And!C56+Ast!C56+Cnt!C56+Rio!C56+Mu!C56+Va!C56+Ara!C56+'C-M'!C56+Cana!C57+Ex!C56+Bal!C56+Mad!C56+CyL!C56</f>
        <v>14498.006000000001</v>
      </c>
      <c r="D57" s="1">
        <f>Cat!D56+Gal!D56+And!D56+Ast!D56+Cnt!D56+Rio!D56+Mu!D56+Va!D56+Ara!D56+'C-M'!D56+Cana!D57+Ex!D56+Bal!D56+Mad!D56+CyL!D56</f>
        <v>15422.263999999997</v>
      </c>
      <c r="E57" s="1">
        <f>Cat!E56+Gal!E56+And!E56+Ast!E56+Cnt!E56+Rio!E56+Mu!E56+Va!E56+Ara!E56+'C-M'!E56+Cana!E57+Ex!E56+Bal!E56+Mad!E56+CyL!E56</f>
        <v>16903.47925</v>
      </c>
      <c r="F57" s="1">
        <f>Cat!F56+Gal!F56+And!F56+Ast!F56+Cnt!F56+Rio!F56+Mu!F56+Va!F56+Ara!F56+'C-M'!F56+Cana!F57+Ex!F56+Bal!F56+Mad!F56+CyL!F56</f>
        <v>19218.768289999996</v>
      </c>
      <c r="G57" s="1">
        <f>Cat!G56+Gal!G56+And!G56+Ast!G56+Cnt!G56+Rio!G56+Mu!G56+Va!G56+Ara!G56+'C-M'!G56+Cana!G57+Ex!G56+Bal!G56+Mad!G56+CyL!G56</f>
        <v>22632.077650000003</v>
      </c>
      <c r="H57" s="1">
        <f>Cat!H56+Gal!H56+And!H56+Ast!H56+Cnt!H56+Rio!H56+Mu!H56+Va!H56+Ara!H56+'C-M'!H56+Cana!H57+Ex!H56+Bal!H56+Mad!H56+CyL!H56</f>
        <v>24233.471969999999</v>
      </c>
      <c r="I57" s="1">
        <f>Cat!I56+Gal!I56+And!I56+Ast!I56+Cnt!I56+Rio!I56+Mu!I56+Va!I56+Ara!I56+'C-M'!I56+Cana!I57+Ex!I56+Bal!I56+Mad!I56+CyL!I56</f>
        <v>25374.924440000003</v>
      </c>
      <c r="J57" s="1">
        <f>Cat!J56+Gal!J56+And!J56+Ast!J56+Cnt!J56+Rio!J56+Mu!J56+Va!J56+Ara!J56+'C-M'!J56+Cana!J57+Ex!J56+Bal!J56+Mad!J56+CyL!J56</f>
        <v>24707.715629999999</v>
      </c>
      <c r="K57" s="1">
        <f>Cat!K56+Gal!K56+And!K56+Ast!K56+Cnt!K56+Rio!K56+Mu!K56+Va!K56+Ara!K56+'C-M'!K56+Cana!K57+Ex!K56+Bal!K56+Mad!K56+CyL!K56</f>
        <v>35709.529419999999</v>
      </c>
      <c r="L57" s="1">
        <f>Cat!L56+Gal!L56+And!L56+Ast!L56+Cnt!L56+Rio!L56+Mu!L56+Va!L56+Ara!L56+'C-M'!L56+Cana!L57+Ex!L56+Bal!L56+Mad!L56+CyL!L56</f>
        <v>34740.338199999998</v>
      </c>
      <c r="M57" s="1">
        <f>Cat!M56+Gal!M56+And!M56+Ast!M56+Cnt!M56+Rio!M56+Mu!M56+Va!M56+Ara!M56+'C-M'!M56+Cana!M57+Ex!M56+Bal!M56+Mad!M56+CyL!M56</f>
        <v>34977.644406799998</v>
      </c>
      <c r="N57" s="1">
        <f>Cat!N56+Gal!N56+And!N56+Ast!N56+Cnt!N56+Rio!N56+Mu!N56+Va!N56+Ara!N56+'C-M'!N56+Cana!N57+Ex!N56+Bal!N56+Mad!N56+CyL!N56</f>
        <v>33008.691002210006</v>
      </c>
      <c r="O57" s="1">
        <f>Cat!O56+Gal!O56+And!O56+Ast!O56+Cnt!O56+Rio!O56+Mu!O56+Va!O56+Ara!O56+'C-M'!O56+Cana!O57+Ex!O56+Bal!O56+Mad!O56+CyL!O56</f>
        <v>33363.478764289997</v>
      </c>
      <c r="P57" s="1">
        <f>Cat!P56+Gal!P56+And!P56+Ast!P56+Cnt!P56+Rio!P56+Mu!P56+Va!P56+Ara!P56+'C-M'!P56+Cana!P57+Ex!P56+Bal!P56+Mad!P56+CyL!P56</f>
        <v>34235.114634550002</v>
      </c>
      <c r="Q57" s="1">
        <f>Cat!Q56+Gal!Q56+And!Q56+Ast!Q56+Cnt!Q56+Rio!Q56+Mu!Q56+Va!Q56+Ara!Q56+'C-M'!Q56+Cana!Q57+Ex!Q56+Bal!Q56+Mad!Q56+CyL!Q56</f>
        <v>36211.834782029997</v>
      </c>
      <c r="R57" s="10">
        <f>Cat!R56+Gal!R56+And!R56+Ast!R56+Cnt!R56+Rio!R56+Mu!R56+Va!R56+Ara!R56+'C-M'!R56+Cana!R57+Ex!R56+Bal!R56+Mad!R56+CyL!R56</f>
        <v>37864.43940435</v>
      </c>
      <c r="S57" s="10">
        <f>Cat!S56+Gal!S56+And!S56+Ast!S56+Cnt!S56+Rio!S56+Mu!S56+Va!S56+Ara!S56+'C-M'!S56+Cana!S57+Ex!S56+Bal!S56+Mad!S56+CyL!S56</f>
        <v>40108.641189070011</v>
      </c>
      <c r="T57" s="10">
        <f>Cat!T56+Gal!T56+And!T56+Ast!T56+Cnt!T56+Rio!T56+Mu!T56+Va!T56+Ara!T56+'C-M'!T56+Cana!T57+Ex!T56+Bal!T56+Mad!T56+CyL!T56</f>
        <v>43308.062102829994</v>
      </c>
      <c r="U57" s="10">
        <f>Cat!U56+Gal!U56+And!U56+Ast!U56+Cnt!U56+Rio!U56+Mu!U56+Va!U56+Ara!U56+'C-M'!U56+Cana!U57+Ex!U56+Bal!U56+Mad!U56+CyL!U56</f>
        <v>45866.567521630008</v>
      </c>
    </row>
    <row r="58" spans="1:21" x14ac:dyDescent="0.15">
      <c r="B58" t="s">
        <v>50</v>
      </c>
      <c r="C58" s="1">
        <f>Cat!C57+Gal!C57+And!C57+Ast!C57+Cnt!C57+Rio!C57+Mu!C57+Va!C57+Ara!C57+'C-M'!C57+Cana!C58+Ex!C57+Bal!C57+Mad!C57+CyL!C57</f>
        <v>1405.3670000000002</v>
      </c>
      <c r="D58" s="1">
        <f>Cat!D57+Gal!D57+And!D57+Ast!D57+Cnt!D57+Rio!D57+Mu!D57+Va!D57+Ara!D57+'C-M'!D57+Cana!D58+Ex!D57+Bal!D57+Mad!D57+CyL!D57</f>
        <v>1627.0170000000001</v>
      </c>
      <c r="E58" s="1">
        <f>Cat!E57+Gal!E57+And!E57+Ast!E57+Cnt!E57+Rio!E57+Mu!E57+Va!E57+Ara!E57+'C-M'!E57+Cana!E58+Ex!E57+Bal!E57+Mad!E57+CyL!E57</f>
        <v>1889.6179999999999</v>
      </c>
      <c r="F58" s="1">
        <f>Cat!F57+Gal!F57+And!F57+Ast!F57+Cnt!F57+Rio!F57+Mu!F57+Va!F57+Ara!F57+'C-M'!F57+Cana!F58+Ex!F57+Bal!F57+Mad!F57+CyL!F57</f>
        <v>2265.6080000000002</v>
      </c>
      <c r="G58" s="1">
        <f>Cat!G57+Gal!G57+And!G57+Ast!G57+Cnt!G57+Rio!G57+Mu!G57+Va!G57+Ara!G57+'C-M'!G57+Cana!G58+Ex!G57+Bal!G57+Mad!G57+CyL!G57</f>
        <v>2565.52</v>
      </c>
      <c r="H58" s="1">
        <f>Cat!H57+Gal!H57+And!H57+Ast!H57+Cnt!H57+Rio!H57+Mu!H57+Va!H57+Ara!H57+'C-M'!H57+Cana!H58+Ex!H57+Bal!H57+Mad!H57+CyL!H57</f>
        <v>2745.7230000000004</v>
      </c>
      <c r="I58" s="1">
        <f>Cat!I57+Gal!I57+And!I57+Ast!I57+Cnt!I57+Rio!I57+Mu!I57+Va!I57+Ara!I57+'C-M'!I57+Cana!I58+Ex!I57+Bal!I57+Mad!I57+CyL!I57</f>
        <v>2730.4809999999998</v>
      </c>
      <c r="J58" s="1">
        <f>Cat!J57+Gal!J57+And!J57+Ast!J57+Cnt!J57+Rio!J57+Mu!J57+Va!J57+Ara!J57+'C-M'!J57+Cana!J58+Ex!J57+Bal!J57+Mad!J57+CyL!J57</f>
        <v>2470.7500000000005</v>
      </c>
      <c r="K58" s="1">
        <f>Cat!K57+Gal!K57+And!K57+Ast!K57+Cnt!K57+Rio!K57+Mu!K57+Va!K57+Ara!K57+'C-M'!K57+Cana!K58+Ex!K57+Bal!K57+Mad!K57+CyL!K57</f>
        <v>2470.7500000000005</v>
      </c>
      <c r="L58" s="1">
        <f>Cat!L57+Gal!L57+And!L57+Ast!L57+Cnt!L57+Rio!L57+Mu!L57+Va!L57+Ara!L57+'C-M'!L57+Cana!L58+Ex!L57+Bal!L57+Mad!L57+CyL!L57</f>
        <v>2211.14</v>
      </c>
      <c r="M58" s="1">
        <f>Cat!M57+Gal!M57+And!M57+Ast!M57+Cnt!M57+Rio!M57+Mu!M57+Va!M57+Ara!M57+'C-M'!M57+Cana!M58+Ex!M57+Bal!M57+Mad!M57+CyL!M57</f>
        <v>1964.4930000000002</v>
      </c>
      <c r="N58" s="1">
        <f>Cat!N57+Gal!N57+And!N57+Ast!N57+Cnt!N57+Rio!N57+Mu!N57+Va!N57+Ara!N57+'C-M'!N57+Cana!N58+Ex!N57+Bal!N57+Mad!N57+CyL!N57</f>
        <v>2042.7090000000003</v>
      </c>
      <c r="O58" s="1">
        <f>Cat!O57+Gal!O57+And!O57+Ast!O57+Cnt!O57+Rio!O57+Mu!O57+Va!O57+Ara!O57+'C-M'!O57+Cana!O58+Ex!O57+Bal!O57+Mad!O57+CyL!O57</f>
        <v>2122.84</v>
      </c>
      <c r="P58" s="1">
        <f>Cat!P57+Gal!P57+And!P57+Ast!P57+Cnt!P57+Rio!P57+Mu!P57+Va!P57+Ara!P57+'C-M'!P57+Cana!P58+Ex!P57+Bal!P57+Mad!P57+CyL!P57</f>
        <v>2351.4869999999996</v>
      </c>
      <c r="Q58" s="1">
        <f>Cat!Q57+Gal!Q57+And!Q57+Ast!Q57+Cnt!Q57+Rio!Q57+Mu!Q57+Va!Q57+Ara!Q57+'C-M'!Q57+Cana!Q58+Ex!Q57+Bal!Q57+Mad!Q57+CyL!Q57</f>
        <v>2396.2379999999998</v>
      </c>
      <c r="R58" s="1">
        <f>Cat!R57+Gal!R57+And!R57+Ast!R57+Cnt!R57+Rio!R57+Mu!R57+Va!R57+Ara!R57+'C-M'!R57+Cana!R58+Ex!R57+Bal!R57+Mad!R57+CyL!R57</f>
        <v>2377.6839999999997</v>
      </c>
      <c r="S58" s="1">
        <f>Cat!S57+Gal!S57+And!S57+Ast!S57+Cnt!S57+Rio!S57+Mu!S57+Va!S57+Ara!S57+'C-M'!S57+Cana!S58+Ex!S57+Bal!S57+Mad!S57+CyL!S57</f>
        <v>2411.2959999999998</v>
      </c>
      <c r="T58" s="1">
        <f>Cat!T57+Gal!T57+And!T57+Ast!T57+Cnt!T57+Rio!T57+Mu!T57+Va!T57+Ara!T57+'C-M'!T57+Cana!T58+Ex!T57+Bal!T57+Mad!T57+CyL!T57</f>
        <v>2348.7579999999998</v>
      </c>
      <c r="U58" s="1">
        <f>Cat!U57+Gal!U57+And!U57+Ast!U57+Cnt!U57+Rio!U57+Mu!U57+Va!U57+Ara!U57+'C-M'!U57+Cana!U58+Ex!U57+Bal!U57+Mad!U57+CyL!U57</f>
        <v>2360.9320000000002</v>
      </c>
    </row>
    <row r="59" spans="1:21" x14ac:dyDescent="0.15">
      <c r="B59" t="s">
        <v>51</v>
      </c>
      <c r="C59" s="1">
        <f>Cat!C58+Gal!C58+And!C58+Ast!C58+Cnt!C58+Rio!C58+Mu!C58+Va!C58+Ara!C58+'C-M'!C58+Cana!C59+Ex!C58+Bal!C58+Mad!C58+CyL!C58</f>
        <v>7554.844000000001</v>
      </c>
      <c r="D59" s="1">
        <f>Cat!D58+Gal!D58+And!D58+Ast!D58+Cnt!D58+Rio!D58+Mu!D58+Va!D58+Ara!D58+'C-M'!D58+Cana!D59+Ex!D58+Bal!D58+Mad!D58+CyL!D58</f>
        <v>9820.0619999999999</v>
      </c>
      <c r="E59" s="1">
        <f>Cat!E58+Gal!E58+And!E58+Ast!E58+Cnt!E58+Rio!E58+Mu!E58+Va!E58+Ara!E58+'C-M'!E58+Cana!E59+Ex!E58+Bal!E58+Mad!E58+CyL!E58</f>
        <v>12457.121000000001</v>
      </c>
      <c r="F59" s="1">
        <f>Cat!F58+Gal!F58+And!F58+Ast!F58+Cnt!F58+Rio!F58+Mu!F58+Va!F58+Ara!F58+'C-M'!F58+Cana!F59+Ex!F58+Bal!F58+Mad!F58+CyL!F58</f>
        <v>15055.174999999999</v>
      </c>
      <c r="G59" s="1">
        <f>Cat!G58+Gal!G58+And!G58+Ast!G58+Cnt!G58+Rio!G58+Mu!G58+Va!G58+Ara!G58+'C-M'!G58+Cana!G59+Ex!G58+Bal!G58+Mad!G58+CyL!G58</f>
        <v>18158.918000000001</v>
      </c>
      <c r="H59" s="1">
        <f>Cat!H58+Gal!H58+And!H58+Ast!H58+Cnt!H58+Rio!H58+Mu!H58+Va!H58+Ara!H58+'C-M'!H58+Cana!H59+Ex!H58+Bal!H58+Mad!H58+CyL!H58</f>
        <v>16445.887999999999</v>
      </c>
      <c r="I59" s="1">
        <f>Cat!I58+Gal!I58+And!I58+Ast!I58+Cnt!I58+Rio!I58+Mu!I58+Va!I58+Ara!I58+'C-M'!I58+Cana!I59+Ex!I58+Bal!I58+Mad!I58+CyL!I58</f>
        <v>9534.8459999999995</v>
      </c>
      <c r="J59" s="1">
        <f>Cat!J58+Gal!J58+And!J58+Ast!J58+Cnt!J58+Rio!J58+Mu!J58+Va!J58+Ara!J58+'C-M'!J58+Cana!J59+Ex!J58+Bal!J58+Mad!J58+CyL!J58</f>
        <v>7592.8770000000004</v>
      </c>
      <c r="K59" s="1">
        <f>Cat!K58+Gal!K58+And!K58+Ast!K58+Cnt!K58+Rio!K58+Mu!K58+Va!K58+Ara!K58+'C-M'!K58+Cana!K59+Ex!K58+Bal!K58+Mad!K58+CyL!K58</f>
        <v>7592.8770000000004</v>
      </c>
      <c r="L59" s="1">
        <f>Cat!L58+Gal!L58+And!L58+Ast!L58+Cnt!L58+Rio!L58+Mu!L58+Va!L58+Ara!L58+'C-M'!L58+Cana!L59+Ex!L58+Bal!L58+Mad!L58+CyL!L58</f>
        <v>7244.4990000000016</v>
      </c>
      <c r="M59" s="1">
        <f>Cat!M58+Gal!M58+And!M58+Ast!M58+Cnt!M58+Rio!M58+Mu!M58+Va!M58+Ara!M58+'C-M'!M58+Cana!M59+Ex!M58+Bal!M58+Mad!M58+CyL!M58</f>
        <v>5860.8450000000003</v>
      </c>
      <c r="N59" s="1">
        <f>Cat!N58+Gal!N58+And!N58+Ast!N58+Cnt!N58+Rio!N58+Mu!N58+Va!N58+Ara!N58+'C-M'!N58+Cana!N59+Ex!N58+Bal!N58+Mad!N58+CyL!N58</f>
        <v>5190.5529999999999</v>
      </c>
      <c r="O59" s="10">
        <f>Cat!O58+Gal!O58+And!O58+Ast!O58+Cnt!O58+Rio!O58+Mu!O58+Va!O58+Ara!O58+'C-M'!O58+Cana!O59+Ex!O58+Bal!O58+Mad!O58+CyL!O58</f>
        <v>5142.9019999999991</v>
      </c>
      <c r="P59" s="10">
        <f>Cat!P58+Gal!P58+And!P58+Ast!P58+Cnt!P58+Rio!P58+Mu!P58+Va!P58+Ara!P58+'C-M'!P58+Cana!P59+Ex!P58+Bal!P58+Mad!P58+CyL!P58</f>
        <v>5888.6869999999999</v>
      </c>
      <c r="Q59" s="10">
        <f>Cat!Q58+Gal!Q58+And!Q58+Ast!Q58+Cnt!Q58+Rio!Q58+Mu!Q58+Va!Q58+Ara!Q58+'C-M'!Q58+Cana!Q59+Ex!Q58+Bal!Q58+Mad!Q58+CyL!Q58</f>
        <v>6784.2970000000005</v>
      </c>
      <c r="R59" s="10">
        <f>Cat!R58+Gal!R58+And!R58+Ast!R58+Cnt!R58+Rio!R58+Mu!R58+Va!R58+Ara!R58+'C-M'!R58+Cana!R59+Ex!R58+Bal!R58+Mad!R58+CyL!R58</f>
        <v>7127.9189999999999</v>
      </c>
      <c r="S59" s="10">
        <f>Cat!S58+Gal!S58+And!S58+Ast!S58+Cnt!S58+Rio!S58+Mu!S58+Va!S58+Ara!S58+'C-M'!S58+Cana!S59+Ex!S58+Bal!S58+Mad!S58+CyL!S58</f>
        <v>8210.6659999999993</v>
      </c>
      <c r="T59" s="10">
        <f>Cat!T58+Gal!T58+And!T58+Ast!T58+Cnt!T58+Rio!T58+Mu!T58+Va!T58+Ara!T58+'C-M'!T58+Cana!T59+Ex!T58+Bal!T58+Mad!T58+CyL!T58</f>
        <v>9027.1309999999976</v>
      </c>
      <c r="U59" s="10">
        <f>Cat!U58+Gal!U58+And!U58+Ast!U58+Cnt!U58+Rio!U58+Mu!U58+Va!U58+Ara!U58+'C-M'!U58+Cana!U59+Ex!U58+Bal!U58+Mad!U58+CyL!U58</f>
        <v>9042.6310000000012</v>
      </c>
    </row>
    <row r="60" spans="1:21" x14ac:dyDescent="0.15">
      <c r="B60" t="s">
        <v>61</v>
      </c>
      <c r="C60" s="1">
        <f>Cat!C59+Gal!C59+And!C59+Ast!C59+Cnt!C59+Rio!C59+Mu!C59+Va!C59+Ara!C59+'C-M'!C59+Cana!C60+Ex!C59+Bal!C59+Mad!C59+CyL!C59</f>
        <v>752.97750549</v>
      </c>
      <c r="D60" s="1">
        <f>Cat!D59+Gal!D59+And!D59+Ast!D59+Cnt!D59+Rio!D59+Mu!D59+Va!D59+Ara!D59+'C-M'!D59+Cana!D60+Ex!D59+Bal!D59+Mad!D59+CyL!D59</f>
        <v>851.47800000000007</v>
      </c>
      <c r="E60" s="1">
        <f>Cat!E59+Gal!E59+And!E59+Ast!E59+Cnt!E59+Rio!E59+Mu!E59+Va!E59+Ara!E59+'C-M'!E59+Cana!E60+Ex!E59+Bal!E59+Mad!E59+CyL!E59</f>
        <v>1000.6213399999999</v>
      </c>
      <c r="F60" s="1">
        <f>Cat!F59+Gal!F59+And!F59+Ast!F59+Cnt!F59+Rio!F59+Mu!F59+Va!F59+Ara!F59+'C-M'!F59+Cana!F60+Ex!F59+Bal!F59+Mad!F59+CyL!F59</f>
        <v>1112.4668099999999</v>
      </c>
      <c r="G60" s="1">
        <f>Cat!G59+Gal!G59+And!G59+Ast!G59+Cnt!G59+Rio!G59+Mu!G59+Va!G59+Ara!G59+'C-M'!G59+Cana!G60+Ex!G59+Bal!G59+Mad!G59+CyL!G59</f>
        <v>1251.4434800000001</v>
      </c>
      <c r="H60" s="1">
        <f>Cat!H59+Gal!H59+And!H59+Ast!H59+Cnt!H59+Rio!H59+Mu!H59+Va!H59+Ara!H59+'C-M'!H59+Cana!H60+Ex!H59+Bal!H59+Mad!H59+CyL!H59</f>
        <v>1283.1834000000001</v>
      </c>
      <c r="I60" s="1">
        <f>Cat!I59+Gal!I59+And!I59+Ast!I59+Cnt!I59+Rio!I59+Mu!I59+Va!I59+Ara!I59+'C-M'!I59+Cana!I60+Ex!I59+Bal!I59+Mad!I59+CyL!I59</f>
        <v>1225.4075699999999</v>
      </c>
      <c r="J60" s="1">
        <f>Cat!J59+Gal!J59+And!J59+Ast!J59+Cnt!J59+Rio!J59+Mu!J59+Va!J59+Ara!J59+'C-M'!J59+Cana!J60+Ex!J59+Bal!J59+Mad!J59+CyL!J59</f>
        <v>1161.8070000000002</v>
      </c>
      <c r="K60" s="1">
        <f>Cat!K59+Gal!K59+And!K59+Ast!K59+Cnt!K59+Rio!K59+Mu!K59+Va!K59+Ara!K59+'C-M'!K59+Cana!K60+Ex!K59+Bal!K59+Mad!K59+CyL!K59</f>
        <v>1161.8070000000002</v>
      </c>
      <c r="L60" s="1">
        <f>Cat!L59+Gal!L59+And!L59+Ast!L59+Cnt!L59+Rio!L59+Mu!L59+Va!L59+Ara!L59+'C-M'!L59+Cana!L60+Ex!L59+Bal!L59+Mad!L59+CyL!L59</f>
        <v>1166.69955676</v>
      </c>
      <c r="M60" s="1">
        <f>Cat!M59+Gal!M59+And!M59+Ast!M59+Cnt!M59+Rio!M59+Mu!M59+Va!M59+Ara!M59+'C-M'!M59+Cana!M60+Ex!M59+Bal!M59+Mad!M59+CyL!M59</f>
        <v>1243.45154546</v>
      </c>
      <c r="N60" s="1">
        <f>Cat!N59+Gal!N59+And!N59+Ast!N59+Cnt!N59+Rio!N59+Mu!N59+Va!N59+Ara!N59+'C-M'!N59+Cana!N60+Ex!N59+Bal!N59+Mad!N59+CyL!N59</f>
        <v>1422.8479685499999</v>
      </c>
      <c r="O60" s="1">
        <f>Cat!O59+Gal!O59+And!O59+Ast!O59+Cnt!O59+Rio!O59+Mu!O59+Va!O59+Ara!O59+'C-M'!O59+Cana!O60+Ex!O59+Bal!O59+Mad!O59+CyL!O59</f>
        <v>430.90373187599999</v>
      </c>
      <c r="P60" s="1">
        <f>Cat!P59+Gal!P59+And!P59+Ast!P59+Cnt!P59+Rio!P59+Mu!P59+Va!P59+Ara!P59+'C-M'!P59+Cana!P60+Ex!P59+Bal!P59+Mad!P59+CyL!P59</f>
        <v>0</v>
      </c>
      <c r="Q60" s="1">
        <f>Cat!Q59+Gal!Q59+And!Q59+Ast!Q59+Cnt!Q59+Rio!Q59+Mu!Q59+Va!Q59+Ara!Q59+'C-M'!Q59+Cana!Q60+Ex!Q59+Bal!Q59+Mad!Q59+CyL!Q59</f>
        <v>0</v>
      </c>
      <c r="R60" s="1">
        <f>Cat!R59+Gal!R59+And!R59+Ast!R59+Cnt!R59+Rio!R59+Mu!R59+Va!R59+Ara!R59+'C-M'!R59+Cana!R60+Ex!R59+Bal!R59+Mad!R59+CyL!R59</f>
        <v>0</v>
      </c>
      <c r="S60" s="1">
        <f>Cat!S59+Gal!S59+And!S59+Ast!S59+Cnt!S59+Rio!S59+Mu!S59+Va!S59+Ara!S59+'C-M'!S59+Cana!S60+Ex!S59+Bal!S59+Mad!S59+CyL!S59</f>
        <v>0</v>
      </c>
      <c r="T60" s="1">
        <f>Cat!T59+Gal!T59+And!T59+Ast!T59+Cnt!T59+Rio!T59+Mu!T59+Va!T59+Ara!T59+'C-M'!T59+Cana!T60+Ex!T59+Bal!T59+Mad!T59+CyL!T59</f>
        <v>0</v>
      </c>
      <c r="U60" s="1">
        <f>Cat!U59+Gal!U59+And!U59+Ast!U59+Cnt!U59+Rio!U59+Mu!U59+Va!U59+Ara!U59+'C-M'!U59+Cana!U60+Ex!U59+Bal!U59+Mad!U59+CyL!U59</f>
        <v>0</v>
      </c>
    </row>
    <row r="61" spans="1:21" x14ac:dyDescent="0.15">
      <c r="B61" t="s">
        <v>45</v>
      </c>
      <c r="C61" s="1">
        <f>Cat!C60+Gal!C60+And!C60+Ast!C60+Cnt!C60+Rio!C60+Mu!C60+Va!C60+Ara!C60+'C-M'!C60+Cana!C61+Ex!C60+Bal!C60+Mad!C60+CyL!C60</f>
        <v>1612.7920000000001</v>
      </c>
      <c r="D61" s="1">
        <f>Cat!D60+Gal!D60+And!D60+Ast!D60+Cnt!D60+Rio!D60+Mu!D60+Va!D60+Ara!D60+'C-M'!D60+Cana!D61+Ex!D60+Bal!D60+Mad!D60+CyL!D60</f>
        <v>1673.5419999999999</v>
      </c>
      <c r="E61" s="1">
        <f>Cat!E60+Gal!E60+And!E60+Ast!E60+Cnt!E60+Rio!E60+Mu!E60+Va!E60+Ara!E60+'C-M'!E60+Cana!E61+Ex!E60+Bal!E60+Mad!E60+CyL!E60</f>
        <v>1784.345</v>
      </c>
      <c r="F61" s="1">
        <f>Cat!F60+Gal!F60+And!F60+Ast!F60+Cnt!F60+Rio!F60+Mu!F60+Va!F60+Ara!F60+'C-M'!F60+Cana!F61+Ex!F60+Bal!F60+Mad!F60+CyL!F60</f>
        <v>1799.0450000000001</v>
      </c>
      <c r="G61" s="1">
        <f>Cat!G60+Gal!G60+And!G60+Ast!G60+Cnt!G60+Rio!G60+Mu!G60+Va!G60+Ara!G60+'C-M'!G60+Cana!G61+Ex!G60+Bal!G60+Mad!G60+CyL!G60</f>
        <v>1789.5609999999997</v>
      </c>
      <c r="H61" s="1">
        <f>Cat!H60+Gal!H60+And!H60+Ast!H60+Cnt!H60+Rio!H60+Mu!H60+Va!H60+Ara!H60+'C-M'!H60+Cana!H61+Ex!H60+Bal!H60+Mad!H60+CyL!H60</f>
        <v>1873.6239999999996</v>
      </c>
      <c r="I61" s="1">
        <f>Cat!I60+Gal!I60+And!I60+Ast!I60+Cnt!I60+Rio!I60+Mu!I60+Va!I60+Ara!I60+'C-M'!I60+Cana!I61+Ex!I60+Bal!I60+Mad!I60+CyL!I60</f>
        <v>1735.8940000000002</v>
      </c>
      <c r="J61" s="1">
        <f>Cat!J60+Gal!J60+And!J60+Ast!J60+Cnt!J60+Rio!J60+Mu!J60+Va!J60+Ara!J60+'C-M'!J60+Cana!J61+Ex!J60+Bal!J60+Mad!J60+CyL!J60</f>
        <v>1581.1289999999999</v>
      </c>
      <c r="K61" s="1">
        <f>Cat!K60+Gal!K60+And!K60+Ast!K60+Cnt!K60+Rio!K60+Mu!K60+Va!K60+Ara!K60+'C-M'!K60+Cana!K61+Ex!K60+Bal!K60+Mad!K60+CyL!K60</f>
        <v>1581.1289999999999</v>
      </c>
      <c r="L61" s="1">
        <f>Cat!L60+Gal!L60+And!L60+Ast!L60+Cnt!L60+Rio!L60+Mu!L60+Va!L60+Ara!L60+'C-M'!L60+Cana!L61+Ex!L60+Bal!L60+Mad!L60+CyL!L60</f>
        <v>1504.4169999999997</v>
      </c>
      <c r="M61" s="1">
        <f>Cat!M60+Gal!M60+And!M60+Ast!M60+Cnt!M60+Rio!M60+Mu!M60+Va!M60+Ara!M60+'C-M'!M60+Cana!M61+Ex!M60+Bal!M60+Mad!M60+CyL!M60</f>
        <v>1238.2900000000002</v>
      </c>
      <c r="N61" s="1">
        <f>Cat!N60+Gal!N60+And!N60+Ast!N60+Cnt!N60+Rio!N60+Mu!N60+Va!N60+Ara!N60+'C-M'!N60+Cana!N61+Ex!N60+Bal!N60+Mad!N60+CyL!N60</f>
        <v>1090.1510000000001</v>
      </c>
      <c r="O61" s="1">
        <f>Cat!O60+Gal!O60+And!O60+Ast!O60+Cnt!O60+Rio!O60+Mu!O60+Va!O60+Ara!O60+'C-M'!O60+Cana!O61+Ex!O60+Bal!O60+Mad!O60+CyL!O60</f>
        <v>1039.0990000000002</v>
      </c>
      <c r="P61" s="1">
        <f>Cat!P60+Gal!P60+And!P60+Ast!P60+Cnt!P60+Rio!P60+Mu!P60+Va!P60+Ara!P60+'C-M'!P60+Cana!P61+Ex!P60+Bal!P60+Mad!P60+CyL!P60</f>
        <v>1000.5549999999999</v>
      </c>
      <c r="Q61" s="1">
        <f>Cat!Q60+Gal!Q60+And!Q60+Ast!Q60+Cnt!Q60+Rio!Q60+Mu!Q60+Va!Q60+Ara!Q60+'C-M'!Q60+Cana!Q61+Ex!Q60+Bal!Q60+Mad!Q60+CyL!Q60</f>
        <v>1011.187</v>
      </c>
      <c r="R61" s="1">
        <f>Cat!R60+Gal!R60+And!R60+Ast!R60+Cnt!R60+Rio!R60+Mu!R60+Va!R60+Ara!R60+'C-M'!R60+Cana!R61+Ex!R60+Bal!R60+Mad!R60+CyL!R60</f>
        <v>1027.6699999999998</v>
      </c>
      <c r="S61" s="1">
        <f>Cat!S60+Gal!S60+And!S60+Ast!S60+Cnt!S60+Rio!S60+Mu!S60+Va!S60+Ara!S60+'C-M'!S60+Cana!S61+Ex!S60+Bal!S60+Mad!S60+CyL!S60</f>
        <v>1033.704</v>
      </c>
      <c r="T61" s="1">
        <f>Cat!T60+Gal!T60+And!T60+Ast!T60+Cnt!T60+Rio!T60+Mu!T60+Va!T60+Ara!T60+'C-M'!T60+Cana!T61+Ex!T60+Bal!T60+Mad!T60+CyL!T60</f>
        <v>1061.3240000000001</v>
      </c>
      <c r="U61" s="1">
        <f>Cat!U60+Gal!U60+And!U60+Ast!U60+Cnt!U60+Rio!U60+Mu!U60+Va!U60+Ara!U60+'C-M'!U60+Cana!U61+Ex!U60+Bal!U60+Mad!U60+CyL!U60</f>
        <v>1075.7239999999999</v>
      </c>
    </row>
    <row r="62" spans="1:21" x14ac:dyDescent="0.15">
      <c r="B62" s="16" t="s">
        <v>63</v>
      </c>
      <c r="C62" s="1">
        <f>Cat!C61+Gal!C61+And!C61+Ast!C61+Cnt!C61+Rio!C61+Mu!C61+Va!C61+Ara!C61+'C-M'!C61+Cana!C62+Ex!C61+Bal!C61+Mad!C61+CyL!C61</f>
        <v>1188.91811594</v>
      </c>
      <c r="D62" s="1">
        <f>Cat!D61+Gal!D61+And!D61+Ast!D61+Cnt!D61+Rio!D61+Mu!D61+Va!D61+Ara!D61+'C-M'!D61+Cana!D62+Ex!D61+Bal!D61+Mad!D61+CyL!D61</f>
        <v>1300.1740000000002</v>
      </c>
      <c r="E62" s="1">
        <f>Cat!E61+Gal!E61+And!E61+Ast!E61+Cnt!E61+Rio!E61+Mu!E61+Va!E61+Ara!E61+'C-M'!E61+Cana!E62+Ex!E61+Bal!E61+Mad!E61+CyL!E61</f>
        <v>1471.2650000000001</v>
      </c>
      <c r="F62" s="1">
        <f>Cat!F61+Gal!F61+And!F61+Ast!F61+Cnt!F61+Rio!F61+Mu!F61+Va!F61+Ara!F61+'C-M'!F61+Cana!F62+Ex!F61+Bal!F61+Mad!F61+CyL!F61</f>
        <v>1706.0928299999998</v>
      </c>
      <c r="G62" s="1">
        <f>Cat!G61+Gal!G61+And!G61+Ast!G61+Cnt!G61+Rio!G61+Mu!G61+Va!G61+Ara!G61+'C-M'!G61+Cana!G62+Ex!G61+Bal!G61+Mad!G61+CyL!G61</f>
        <v>1918.25101</v>
      </c>
      <c r="H62" s="1">
        <f>Cat!H61+Gal!H61+And!H61+Ast!H61+Cnt!H61+Rio!H61+Mu!H61+Va!H61+Ara!H61+'C-M'!H61+Cana!H62+Ex!H61+Bal!H61+Mad!H61+CyL!H61</f>
        <v>1983.5683899999999</v>
      </c>
      <c r="I62" s="1">
        <f>Cat!I61+Gal!I61+And!I61+Ast!I61+Cnt!I61+Rio!I61+Mu!I61+Va!I61+Ara!I61+'C-M'!I61+Cana!I62+Ex!I61+Bal!I61+Mad!I61+CyL!I61</f>
        <v>1151.3978699999998</v>
      </c>
      <c r="J62" s="1">
        <f>Cat!J61+Gal!J61+And!J61+Ast!J61+Cnt!J61+Rio!J61+Mu!J61+Va!J61+Ara!J61+'C-M'!J61+Cana!J62+Ex!J61+Bal!J61+Mad!J61+CyL!J61</f>
        <v>740.21375</v>
      </c>
      <c r="K62" s="1">
        <f>Cat!K61+Gal!K61+And!K61+Ast!K61+Cnt!K61+Rio!K61+Mu!K61+Va!K61+Ara!K61+'C-M'!K61+Cana!K62+Ex!K61+Bal!K61+Mad!K61+CyL!K61</f>
        <v>740.21375</v>
      </c>
      <c r="L62" s="1">
        <f>Cat!L61+Gal!L61+And!L61+Ast!L61+Cnt!L61+Rio!L61+Mu!L61+Va!L61+Ara!L61+'C-M'!L61+Cana!L62+Ex!L61+Bal!L61+Mad!L61+CyL!L61</f>
        <v>672.10881205999988</v>
      </c>
      <c r="M62" s="1">
        <f>Cat!M61+Gal!M61+And!M61+Ast!M61+Cnt!M61+Rio!M61+Mu!M61+Va!M61+Ara!M61+'C-M'!M61+Cana!M62+Ex!M61+Bal!M61+Mad!M61+CyL!M61</f>
        <v>507.63064516999998</v>
      </c>
      <c r="N62" s="1">
        <f>Cat!N61+Gal!N61+And!N61+Ast!N61+Cnt!N61+Rio!N61+Mu!N61+Va!N61+Ara!N61+'C-M'!N61+Cana!N62+Ex!N61+Bal!N61+Mad!N61+CyL!N61</f>
        <v>390.76186303000003</v>
      </c>
      <c r="O62" s="1">
        <f>Cat!O61+Gal!O61+And!O61+Ast!O61+Cnt!O61+Rio!O61+Mu!O61+Va!O61+Ara!O61+'C-M'!O61+Cana!O62+Ex!O61+Bal!O61+Mad!O61+CyL!O61</f>
        <v>297.35985011000002</v>
      </c>
      <c r="P62" s="1">
        <f>Cat!P61+Gal!P61+And!P61+Ast!P61+Cnt!P61+Rio!P61+Mu!P61+Va!P61+Ara!P61+'C-M'!P61+Cana!P62+Ex!P61+Bal!P61+Mad!P61+CyL!P61</f>
        <v>291.09403888999998</v>
      </c>
      <c r="Q62" s="1">
        <f>Cat!Q61+Gal!Q61+And!Q61+Ast!Q61+Cnt!Q61+Rio!Q61+Mu!Q61+Va!Q61+Ara!Q61+'C-M'!Q61+Cana!Q62+Ex!Q61+Bal!Q61+Mad!Q61+CyL!Q61</f>
        <v>322.43974698999995</v>
      </c>
      <c r="R62" s="1">
        <f>Cat!R61+Gal!R61+And!R61+Ast!R61+Cnt!R61+Rio!R61+Mu!R61+Va!R61+Ara!R61+'C-M'!R61+Cana!R62+Ex!R61+Bal!R61+Mad!R61+CyL!R61</f>
        <v>371.08873208</v>
      </c>
      <c r="S62" s="1">
        <f>Cat!S61+Gal!S61+And!S61+Ast!S61+Cnt!S61+Rio!S61+Mu!S61+Va!S61+Ara!S61+'C-M'!S61+Cana!S62+Ex!S61+Bal!S61+Mad!S61+CyL!S61</f>
        <v>428.94789018</v>
      </c>
      <c r="T62" s="1">
        <f>Cat!T61+Gal!T61+And!T61+Ast!T61+Cnt!T61+Rio!T61+Mu!T61+Va!T61+Ara!T61+'C-M'!T61+Cana!T62+Ex!T61+Bal!T61+Mad!T61+CyL!T61</f>
        <v>553.36079396000002</v>
      </c>
      <c r="U62" s="1">
        <f>Cat!U61+Gal!U61+And!U61+Ast!U61+Cnt!U61+Rio!U61+Mu!U61+Va!U61+Ara!U61+'C-M'!U61+Cana!U62+Ex!U61+Bal!U61+Mad!U61+CyL!U61</f>
        <v>638.23911424999994</v>
      </c>
    </row>
    <row r="63" spans="1:21" x14ac:dyDescent="0.15">
      <c r="B63" t="s">
        <v>131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0">
        <f>Cat!O62+Gal!O62+And!O62+Ast!O62+Cnt!O62+Rio!O62+Mu!O62+Va!O62+Ara!O62+'C-M'!O62+Cana!O63+Ex!O62+Bal!O62+Mad!O62+CyL!O62</f>
        <v>929.70234755000013</v>
      </c>
      <c r="P63" s="10">
        <f>Cat!P62+Gal!P62+And!P62+Ast!P62+Cnt!P62+Rio!P62+Mu!P62+Va!P62+Ara!P62+'C-M'!P62+Cana!P63+Ex!P62+Bal!P62+Mad!P62+CyL!P62</f>
        <v>1012.4387999999999</v>
      </c>
      <c r="Q63" s="10">
        <f>Cat!Q62+Gal!Q62+And!Q62+Ast!Q62+Cnt!Q62+Rio!Q62+Mu!Q62+Va!Q62+Ara!Q62+'C-M'!Q62+Cana!Q63+Ex!Q62+Bal!Q62+Mad!Q62+CyL!Q62</f>
        <v>961.10354582999992</v>
      </c>
      <c r="R63" s="10">
        <f>Cat!R62+Gal!R62+And!R62+Ast!R62+Cnt!R62+Rio!R62+Mu!R62+Va!R62+Ara!R62+'C-M'!R62+Cana!R63+Ex!R62+Bal!R62+Mad!R62+CyL!R62</f>
        <v>966.27359778999994</v>
      </c>
      <c r="S63" s="10">
        <f>Cat!S62+Gal!S62+And!S62+Ast!S62+Cnt!S62+Rio!S62+Mu!S62+Va!S62+Ara!S62+'C-M'!S62+Cana!S63+Ex!S62+Bal!S62+Mad!S62+CyL!S62</f>
        <v>965.44316607999986</v>
      </c>
      <c r="T63" s="10">
        <f>Cat!T62+Gal!T62+And!T62+Ast!T62+Cnt!T62+Rio!T62+Mu!T62+Va!T62+Ara!T62+'C-M'!T62+Cana!T63+Ex!T62+Bal!T62+Mad!T62+CyL!T62</f>
        <v>969.70953008000004</v>
      </c>
      <c r="U63" s="10">
        <f>Cat!U62+Gal!U62+And!U62+Ast!U62+Cnt!U62+Rio!U62+Mu!U62+Va!U62+Ara!U62+'C-M'!U62+Cana!U63+Ex!U62+Bal!U62+Mad!U62+CyL!U62</f>
        <v>222.06584448999996</v>
      </c>
    </row>
    <row r="64" spans="1:21" x14ac:dyDescent="0.15">
      <c r="B64" t="s">
        <v>134</v>
      </c>
      <c r="C64" s="22">
        <f>Cat!C63+Gal!C63+And!C63+Ast!C63+Cnt!C63+Rio!C63+Mu!C63+Va!C63+Ara!C63+'C-M'!C63+Cana!C64+Ex!C63+Bal!C63+Mad!C63+CyL!C63</f>
        <v>1375.03199</v>
      </c>
      <c r="D64" s="1">
        <f>Cat!D63+Gal!D63+And!D63+Ast!D63+Cnt!D63+Rio!D63+Mu!D63+Va!D63+Ara!D63+'C-M'!D63+Cana!D64+Ex!D63+Bal!D63+Mad!D63+CyL!D63</f>
        <v>1441.6950200000001</v>
      </c>
      <c r="E64" s="1">
        <f>Cat!E63+Gal!E63+And!E63+Ast!E63+Cnt!E63+Rio!E63+Mu!E63+Va!E63+Ara!E63+'C-M'!E63+Cana!E64+Ex!E63+Bal!E63+Mad!E63+CyL!E63</f>
        <v>1534.6319400000002</v>
      </c>
      <c r="F64" s="1">
        <f>Cat!F63+Gal!F63+And!F63+Ast!F63+Cnt!F63+Rio!F63+Mu!F63+Va!F63+Ara!F63+'C-M'!F63+Cana!F64+Ex!F63+Bal!F63+Mad!F63+CyL!F63</f>
        <v>1653.9391800000001</v>
      </c>
      <c r="G64" s="1">
        <f>Cat!G63+Gal!G63+And!G63+Ast!G63+Cnt!G63+Rio!G63+Mu!G63+Va!G63+Ara!G63+'C-M'!G63+Cana!G64+Ex!G63+Bal!G63+Mad!G63+CyL!G63</f>
        <v>2160.8377300000002</v>
      </c>
      <c r="H64" s="1">
        <f>Cat!H63+Gal!H63+And!H63+Ast!H63+Cnt!H63+Rio!H63+Mu!H63+Va!H63+Ara!H63+'C-M'!H63+Cana!H64+Ex!H63+Bal!H63+Mad!H63+CyL!H63</f>
        <v>2152.9823800000004</v>
      </c>
      <c r="I64" s="1">
        <f>Cat!I63+Gal!I63+And!I63+Ast!I63+Cnt!I63+Rio!I63+Mu!I63+Va!I63+Ara!I63+'C-M'!I63+Cana!I64+Ex!I63+Bal!I63+Mad!I63+CyL!I63</f>
        <v>2365.6780599999997</v>
      </c>
      <c r="J64" s="1">
        <f>Cat!J63+Gal!J63+And!J63+Ast!J63+Cnt!J63+Rio!J63+Mu!J63+Va!J63+Ara!J63+'C-M'!J63+Cana!J64+Ex!J63+Bal!J63+Mad!J63+CyL!J63</f>
        <v>2282.7664799999998</v>
      </c>
      <c r="K64" s="1">
        <f>Cat!K63+Gal!K63+And!K63+Ast!K63+Cnt!K63+Rio!K63+Mu!K63+Va!K63+Ara!K63+'C-M'!K63+Cana!K64+Ex!K63+Bal!K63+Mad!K63+CyL!K63</f>
        <v>2282.7664799999998</v>
      </c>
      <c r="L64" s="1">
        <f>Cat!L63+Gal!L63+And!L63+Ast!L63+Cnt!L63+Rio!L63+Mu!L63+Va!L63+Ara!L63+'C-M'!L63+Cana!L64+Ex!L63+Bal!L63+Mad!L63+CyL!L63</f>
        <v>2628.54909</v>
      </c>
      <c r="M64" s="1">
        <f>Cat!M63+Gal!M63+And!M63+Ast!M63+Cnt!M63+Rio!M63+Mu!M63+Va!M63+Ara!M63+'C-M'!M63+Cana!M64+Ex!M63+Bal!M63+Mad!M63+CyL!M63</f>
        <v>2415.0189700000001</v>
      </c>
      <c r="N64" s="1">
        <f>Cat!N63+Gal!N63+And!N63+Ast!N63+Cnt!N63+Rio!N63+Mu!N63+Va!N63+Ara!N63+'C-M'!N63+Cana!N64+Ex!N63+Bal!N63+Mad!N63+CyL!N63</f>
        <v>2652.0093900000006</v>
      </c>
      <c r="O64" s="1">
        <f>Cat!O63+Gal!O63+And!O63+Ast!O63+Cnt!O63+Rio!O63+Mu!O63+Va!O63+Ara!O63+'C-M'!O63+Cana!O64+Ex!O63+Bal!O63+Mad!O63+CyL!O63</f>
        <v>2637.1858099999999</v>
      </c>
      <c r="P64" s="1">
        <f>Cat!P63+Gal!P63+And!P63+Ast!P63+Cnt!P63+Rio!P63+Mu!P63+Va!P63+Ara!P63+'C-M'!P63+Cana!P64+Ex!P63+Bal!P63+Mad!P63+CyL!P63</f>
        <v>2756.7805600000002</v>
      </c>
      <c r="Q64" s="1">
        <f>Cat!Q63+Gal!Q63+And!Q63+Ast!Q63+Cnt!Q63+Rio!Q63+Mu!Q63+Va!Q63+Ara!Q63+'C-M'!Q63+Cana!Q64+Ex!Q63+Bal!Q63+Mad!Q63+CyL!Q63</f>
        <v>2854.6061799999993</v>
      </c>
      <c r="R64" s="1">
        <f>Cat!R63+Gal!R63+And!R63+Ast!R63+Cnt!R63+Rio!R63+Mu!R63+Va!R63+Ara!R63+'C-M'!R63+Cana!R64+Ex!R63+Bal!R63+Mad!R63+CyL!R63</f>
        <v>3061.3593400000004</v>
      </c>
      <c r="S64" s="1">
        <f>Cat!S63+Gal!S63+And!S63+Ast!S63+Cnt!S63+Rio!S63+Mu!S63+Va!S63+Ara!S63+'C-M'!S63+Cana!S64+Ex!S63+Bal!S63+Mad!S63+CyL!S63</f>
        <v>2960.2278700000002</v>
      </c>
      <c r="T64" s="1">
        <f>Cat!T63+Gal!T63+And!T63+Ast!T63+Cnt!T63+Rio!T63+Mu!T63+Va!T63+Ara!T63+'C-M'!T63+Cana!T64+Ex!T63+Bal!T63+Mad!T63+CyL!T63</f>
        <v>3340.61798</v>
      </c>
      <c r="U64" s="1">
        <f>Cat!U63+Gal!U63+And!U63+Ast!U63+Cnt!U63+Rio!U63+Mu!U63+Va!U63+Ara!U63+'C-M'!U63+Cana!U64+Ex!U63+Bal!U63+Mad!U63+CyL!U63</f>
        <v>3549.1799799999994</v>
      </c>
    </row>
    <row r="65" spans="2:21" x14ac:dyDescent="0.15">
      <c r="B65" t="s">
        <v>137</v>
      </c>
      <c r="C65" s="22">
        <f>Cat!C64+Gal!C64+And!C64+Ast!C64+Cnt!C64+Rio!C64+Mu!C64+Va!C64+Ara!C64+'C-M'!C64+Cana!C65+Ex!C64+Bal!C64+Mad!C64+CyL!C64</f>
        <v>444.53476999999998</v>
      </c>
      <c r="D65" s="1">
        <f>Cat!D64+Gal!D64+And!D64+Ast!D64+Cnt!D64+Rio!D64+Mu!D64+Va!D64+Ara!D64+'C-M'!D64+Cana!D65+Ex!D64+Bal!D64+Mad!D64+CyL!D64</f>
        <v>503.13049000000001</v>
      </c>
      <c r="E65" s="1">
        <f>Cat!E64+Gal!E64+And!E64+Ast!E64+Cnt!E64+Rio!E64+Mu!E64+Va!E64+Ara!E64+'C-M'!E64+Cana!E65+Ex!E64+Bal!E64+Mad!E64+CyL!E64</f>
        <v>577.89271999999994</v>
      </c>
      <c r="F65" s="1">
        <f>Cat!F64+Gal!F64+And!F64+Ast!F64+Cnt!F64+Rio!F64+Mu!F64+Va!F64+Ara!F64+'C-M'!F64+Cana!F65+Ex!F64+Bal!F64+Mad!F64+CyL!F64</f>
        <v>559.71752400000003</v>
      </c>
      <c r="G65" s="1">
        <f>Cat!G64+Gal!G64+And!G64+Ast!G64+Cnt!G64+Rio!G64+Mu!G64+Va!G64+Ara!G64+'C-M'!G64+Cana!G65+Ex!G64+Bal!G64+Mad!G64+CyL!G64</f>
        <v>580.78972099999987</v>
      </c>
      <c r="H65" s="1">
        <f>Cat!H64+Gal!H64+And!H64+Ast!H64+Cnt!H64+Rio!H64+Mu!H64+Va!H64+Ara!H64+'C-M'!H64+Cana!H65+Ex!H64+Bal!H64+Mad!H64+CyL!H64</f>
        <v>566.18990899999994</v>
      </c>
      <c r="I65" s="1">
        <f>Cat!I64+Gal!I64+And!I64+Ast!I64+Cnt!I64+Rio!I64+Mu!I64+Va!I64+Ara!I64+'C-M'!I64+Cana!I65+Ex!I64+Bal!I64+Mad!I64+CyL!I64</f>
        <v>477.14436426000003</v>
      </c>
      <c r="J65" s="1">
        <f>Cat!J64+Gal!J64+And!J64+Ast!J64+Cnt!J64+Rio!J64+Mu!J64+Va!J64+Ara!J64+'C-M'!J64+Cana!J65+Ex!J64+Bal!J64+Mad!J64+CyL!J64</f>
        <v>385.15064194799999</v>
      </c>
      <c r="K65" s="1">
        <f>Cat!K64+Gal!K64+And!K64+Ast!K64+Cnt!K64+Rio!K64+Mu!K64+Va!K64+Ara!K64+'C-M'!K64+Cana!K65+Ex!K64+Bal!K64+Mad!K64+CyL!K64</f>
        <v>385.15064194799999</v>
      </c>
      <c r="L65" s="1">
        <f>Cat!L64+Gal!L64+And!L64+Ast!L64+Cnt!L64+Rio!L64+Mu!L64+Va!L64+Ara!L64+'C-M'!L64+Cana!L65+Ex!L64+Bal!L64+Mad!L64+CyL!L64</f>
        <v>495.06522000000001</v>
      </c>
      <c r="M65" s="1">
        <f>Cat!M64+Gal!M64+And!M64+Ast!M64+Cnt!M64+Rio!M64+Mu!M64+Va!M64+Ara!M64+'C-M'!M64+Cana!M65+Ex!M64+Bal!M64+Mad!M64+CyL!M64</f>
        <v>493.63292652000001</v>
      </c>
      <c r="N65" s="1">
        <f>Cat!N64+Gal!N64+And!N64+Ast!N64+Cnt!N64+Rio!N64+Mu!N64+Va!N64+Ara!N64+'C-M'!N64+Cana!N65+Ex!N64+Bal!N64+Mad!N64+CyL!N64</f>
        <v>585.21179037000002</v>
      </c>
      <c r="O65" s="1">
        <f>Cat!O64+Gal!O64+And!O64+Ast!O64+Cnt!O64+Rio!O64+Mu!O64+Va!O64+Ara!O64+'C-M'!O64+Cana!O65+Ex!O64+Bal!O64+Mad!O64+CyL!O64</f>
        <v>697.63086214999998</v>
      </c>
      <c r="P65" s="1">
        <f>Cat!P64+Gal!P64+And!P64+Ast!P64+Cnt!P64+Rio!P64+Mu!P64+Va!P64+Ara!P64+'C-M'!P64+Cana!P65+Ex!P64+Bal!P64+Mad!P64+CyL!P64</f>
        <v>764.16519002000018</v>
      </c>
      <c r="Q65" s="22">
        <f>Cat!Q64+Gal!Q64+And!Q64+Ast!Q64+Cnt!Q64+Rio!Q64+Mu!Q64+Va!Q64+Ara!Q64+'C-M'!Q64+Cana!Q65+Ex!Q64+Bal!Q64+Mad!Q64+CyL!Q64</f>
        <v>802.02081181000017</v>
      </c>
      <c r="R65" s="22">
        <f>Cat!R64+Gal!R64+And!R64+Ast!R64+Cnt!R64+Rio!R64+Mu!R64+Va!R64+Ara!R64+'C-M'!R64+Cana!R65+Ex!R64+Bal!R64+Mad!R64+CyL!R64</f>
        <v>994.91019312000003</v>
      </c>
      <c r="S65" s="22">
        <f>Cat!S64+Gal!S64+And!S64+Ast!S64+Cnt!S64+Rio!S64+Mu!S64+Va!S64+Ara!S64+'C-M'!S64+Cana!S65+Ex!S64+Bal!S64+Mad!S64+CyL!S64</f>
        <v>1026.4851849699999</v>
      </c>
      <c r="T65" s="22">
        <f>Cat!T64+Gal!T64+And!T64+Ast!T64+Cnt!T64+Rio!T64+Mu!T64+Va!T64+Ara!T64+'C-M'!T64+Cana!T65+Ex!T64+Bal!T64+Mad!T64+CyL!T64</f>
        <v>1112.826</v>
      </c>
      <c r="U65" s="22">
        <f>Cat!U64+Gal!U64+And!U64+Ast!U64+Cnt!U64+Rio!U64+Mu!U64+Va!U64+Ara!U64+'C-M'!U64+Cana!U65+Ex!U64+Bal!U64+Mad!U64+CyL!U64</f>
        <v>1064.2970343300001</v>
      </c>
    </row>
    <row r="66" spans="2:21" x14ac:dyDescent="0.15">
      <c r="B66" t="s">
        <v>138</v>
      </c>
      <c r="C66" s="22">
        <f>Cat!C65+Gal!C65+And!C65+Ast!C65+Cnt!C65+Rio!C65+Mu!C65+Va!C65+Ara!C65+'C-M'!C65+Cana!C66+Ex!C65+Bal!C65+Mad!C65+CyL!C65</f>
        <v>0</v>
      </c>
      <c r="D66" s="1">
        <f>Cat!D65+Gal!D65+And!D65+Ast!D65+Cnt!D65+Rio!D65+Mu!D65+Va!D65+Ara!D65+'C-M'!D65+Cana!D66+Ex!D65+Bal!D65+Mad!D65+CyL!D65</f>
        <v>0</v>
      </c>
      <c r="E66" s="1">
        <f>Cat!E65+Gal!E65+And!E65+Ast!E65+Cnt!E65+Rio!E65+Mu!E65+Va!E65+Ara!E65+'C-M'!E65+Cana!E66+Ex!E65+Bal!E65+Mad!E65+CyL!E65</f>
        <v>0</v>
      </c>
      <c r="F66" s="1">
        <f>Cat!F65+Gal!F65+And!F65+Ast!F65+Cnt!F65+Rio!F65+Mu!F65+Va!F65+Ara!F65+'C-M'!F65+Cana!F66+Ex!F65+Bal!F65+Mad!F65+CyL!F65</f>
        <v>0</v>
      </c>
      <c r="G66" s="1">
        <f>Cat!G65+Gal!G65+And!G65+Ast!G65+Cnt!G65+Rio!G65+Mu!G65+Va!G65+Ara!G65+'C-M'!G65+Cana!G66+Ex!G65+Bal!G65+Mad!G65+CyL!G65</f>
        <v>0</v>
      </c>
      <c r="H66" s="1">
        <f>Cat!H65+Gal!H65+And!H65+Ast!H65+Cnt!H65+Rio!H65+Mu!H65+Va!H65+Ara!H65+'C-M'!H65+Cana!H66+Ex!H65+Bal!H65+Mad!H65+CyL!H65</f>
        <v>0</v>
      </c>
      <c r="I66" s="1">
        <f>Cat!I65+Gal!I65+And!I65+Ast!I65+Cnt!I65+Rio!I65+Mu!I65+Va!I65+Ara!I65+'C-M'!I65+Cana!I66+Ex!I65+Bal!I65+Mad!I65+CyL!I65</f>
        <v>0</v>
      </c>
      <c r="J66" s="1">
        <f>Cat!J65+Gal!J65+And!J65+Ast!J65+Cnt!J65+Rio!J65+Mu!J65+Va!J65+Ara!J65+'C-M'!J65+Cana!J66+Ex!J65+Bal!J65+Mad!J65+CyL!J65</f>
        <v>0</v>
      </c>
      <c r="K66" s="1">
        <f>Cat!K65+Gal!K65+And!K65+Ast!K65+Cnt!K65+Rio!K65+Mu!K65+Va!K65+Ara!K65+'C-M'!K65+Cana!K66+Ex!K65+Bal!K65+Mad!K65+CyL!K65</f>
        <v>0</v>
      </c>
      <c r="L66" s="1">
        <f>Cat!L65+Gal!L65+And!L65+Ast!L65+Cnt!L65+Rio!L65+Mu!L65+Va!L65+Ara!L65+'C-M'!L65+Cana!L66+Ex!L65+Bal!L65+Mad!L65+CyL!L65</f>
        <v>0</v>
      </c>
      <c r="M66" s="1">
        <f>Cat!M65+Gal!M65+And!M65+Ast!M65+Cnt!M65+Rio!M65+Mu!M65+Va!M65+Ara!M65+'C-M'!M65+Cana!M66+Ex!M65+Bal!M65+Mad!M65+CyL!M65</f>
        <v>34.102409999999999</v>
      </c>
      <c r="N66" s="1">
        <f>Cat!N65+Gal!N65+And!N65+Ast!N65+Cnt!N65+Rio!N65+Mu!N65+Va!N65+Ara!N65+'C-M'!N65+Cana!N66+Ex!N65+Bal!N65+Mad!N65+CyL!N65</f>
        <v>92.472721629999995</v>
      </c>
      <c r="O66" s="1">
        <f>Cat!O65+Gal!O65+And!O65+Ast!O65+Cnt!O65+Rio!O65+Mu!O65+Va!O65+Ara!O65+'C-M'!O65+Cana!O66+Ex!O65+Bal!O65+Mad!O65+CyL!O65</f>
        <v>697.63086214999998</v>
      </c>
      <c r="P66" s="1">
        <f>Cat!P65+Gal!P65+And!P65+Ast!P65+Cnt!P65+Rio!P65+Mu!P65+Va!P65+Ara!P65+'C-M'!P65+Cana!P66+Ex!P65+Bal!P65+Mad!P65+CyL!P65</f>
        <v>117.69188097</v>
      </c>
      <c r="Q66" s="1">
        <f>Cat!Q65+Gal!Q65+And!Q65+Ast!Q65+Cnt!Q65+Rio!Q65+Mu!Q65+Va!Q65+Ara!Q65+'C-M'!Q65+Cana!Q66+Ex!Q65+Bal!Q65+Mad!Q65+CyL!Q65</f>
        <v>123.52992309</v>
      </c>
      <c r="R66" s="1">
        <f>Cat!R65+Gal!R65+And!R65+Ast!R65+Cnt!R65+Rio!R65+Mu!R65+Va!R65+Ara!R65+'C-M'!R65+Cana!R66+Ex!R65+Bal!R65+Mad!R65+CyL!R65</f>
        <v>134.1215163</v>
      </c>
      <c r="S66" s="1">
        <f>Cat!S65+Gal!S65+And!S65+Ast!S65+Cnt!S65+Rio!S65+Mu!S65+Va!S65+Ara!S65+'C-M'!S65+Cana!S66+Ex!S65+Bal!S65+Mad!S65+CyL!S65</f>
        <v>137.87409577</v>
      </c>
      <c r="T66" s="1">
        <f>Cat!T65+Gal!T65+And!T65+Ast!T65+Cnt!T65+Rio!T65+Mu!T65+Va!T65+Ara!T65+'C-M'!T65+Cana!T66+Ex!T65+Bal!T65+Mad!T65+CyL!T65</f>
        <v>136.11000000000001</v>
      </c>
      <c r="U66" s="1">
        <f>Cat!U65+Gal!U65+And!U65+Ast!U65+Cnt!U65+Rio!U65+Mu!U65+Va!U65+Ara!U65+'C-M'!U65+Cana!U66+Ex!U65+Bal!U65+Mad!U65+CyL!U65</f>
        <v>133.35219566000001</v>
      </c>
    </row>
    <row r="67" spans="2:21" x14ac:dyDescent="0.15">
      <c r="B67" s="16"/>
      <c r="M67" s="1"/>
      <c r="N67" s="1"/>
      <c r="O67" s="1"/>
      <c r="P67" s="1"/>
    </row>
    <row r="68" spans="2:21" x14ac:dyDescent="0.15">
      <c r="B68" s="3" t="s">
        <v>0</v>
      </c>
      <c r="C68" s="4">
        <f>Cat!C67+Gal!C67+And!C67+Ast!C67+Cnt!C67+Rio!C67+Mu!C67+Va!C67+Ara!C67+'C-M'!C67+Cana!C68+Ex!C67+Bal!C67+Mad!C67+CyL!C67</f>
        <v>8470.9709999999995</v>
      </c>
      <c r="D68" s="4">
        <f>Cat!D67+Gal!D67+And!D67+Ast!D67+Cnt!D67+Rio!D67+Mu!D67+Va!D67+Ara!D67+'C-M'!D67+Cana!D68+Ex!D67+Bal!D67+Mad!D67+CyL!D67</f>
        <v>9045.241</v>
      </c>
      <c r="E68" s="4">
        <f>Cat!E67+Gal!E67+And!E67+Ast!E67+Cnt!E67+Rio!E67+Mu!E67+Va!E67+Ara!E67+'C-M'!E67+Cana!E68+Ex!E67+Bal!E67+Mad!E67+CyL!E67</f>
        <v>9305.9722000000002</v>
      </c>
      <c r="F68" s="4">
        <f>Cat!F67+Gal!F67+And!F67+Ast!F67+Cnt!F67+Rio!F67+Mu!F67+Va!F67+Ara!F67+'C-M'!F67+Cana!F68+Ex!F67+Bal!F67+Mad!F67+CyL!F67</f>
        <v>10517.330760000001</v>
      </c>
      <c r="G68" s="4">
        <f>Cat!G67+Gal!G67+And!G67+Ast!G67+Cnt!G67+Rio!G67+Mu!G67+Va!G67+Ara!G67+'C-M'!G67+Cana!G68+Ex!G67+Bal!G67+Mad!G67+CyL!G67</f>
        <v>11841.869259999998</v>
      </c>
      <c r="H68" s="4">
        <f>Cat!H67+Gal!H67+And!H67+Ast!H67+Cnt!H67+Rio!H67+Mu!H67+Va!H67+Ara!H67+'C-M'!H67+Cana!H68+Ex!H67+Bal!H67+Mad!H67+CyL!H67</f>
        <v>12720.670030000001</v>
      </c>
      <c r="I68" s="4">
        <f>Cat!I67+Gal!I67+And!I67+Ast!I67+Cnt!I67+Rio!I67+Mu!I67+Va!I67+Ara!I67+'C-M'!I67+Cana!I68+Ex!I67+Bal!I67+Mad!I67+CyL!I67</f>
        <v>10559.53161</v>
      </c>
      <c r="J68" s="4">
        <f>Cat!J67+Gal!J67+And!J67+Ast!J67+Cnt!J67+Rio!J67+Mu!J67+Va!J67+Ara!J67+'C-M'!J67+Cana!J68+Ex!J67+Bal!J67+Mad!J67+CyL!J67</f>
        <v>7471.4224900000008</v>
      </c>
      <c r="K68" s="4">
        <f>Cat!K67+Gal!K67+And!K67+Ast!K67+Cnt!K67+Rio!K67+Mu!K67+Va!K67+Ara!K67+'C-M'!K67+Cana!K68+Ex!K67+Bal!K67+Mad!K67+CyL!K67</f>
        <v>10745.41296</v>
      </c>
      <c r="L68" s="4">
        <f>Cat!L67+Gal!L67+And!L67+Ast!L67+Cnt!L67+Rio!L67+Mu!L67+Va!L67+Ara!L67+'C-M'!L67+Cana!L68+Ex!L67+Bal!L67+Mad!L67+CyL!L67</f>
        <v>13974.46128</v>
      </c>
      <c r="M68" s="4">
        <f>Cat!M67+Gal!M67+And!M67+Ast!M67+Cnt!M67+Rio!M67+Mu!M67+Va!M67+Ara!M67+'C-M'!M67+Cana!M68+Ex!M67+Bal!M67+Mad!M67+CyL!M67</f>
        <v>13531.088145477741</v>
      </c>
      <c r="N68" s="4">
        <f>Cat!N67+Gal!N67+And!N67+Ast!N67+Cnt!N67+Rio!N67+Mu!N67+Va!N67+Ara!N67+'C-M'!N67+Cana!N68+Ex!N67+Bal!N67+Mad!N67+CyL!N67</f>
        <v>13045.373792155027</v>
      </c>
      <c r="O68" s="4">
        <f>Cat!O67+Gal!O67+And!O67+Ast!O67+Cnt!O67+Rio!O67+Mu!O67+Va!O67+Ara!O67+'C-M'!O67+Cana!O68+Ex!O67+Bal!O67+Mad!O67+CyL!O67</f>
        <v>13976.845814936218</v>
      </c>
      <c r="P68" s="4">
        <f>Cat!P67+Gal!P67+And!P67+Ast!P67+Cnt!P67+Rio!P67+Mu!P67+Va!P67+Ara!P67+'C-M'!P67+Cana!P68+Ex!P67+Bal!P67+Mad!P67+CyL!P67</f>
        <v>14847.024506562171</v>
      </c>
      <c r="Q68" s="4">
        <f>Cat!Q67+Gal!Q67+And!Q67+Ast!Q67+Cnt!Q67+Rio!Q67+Mu!Q67+Va!Q67+Ara!Q67+'C-M'!Q67+Cana!Q68+Ex!Q67+Bal!Q67+Mad!Q67+CyL!Q67</f>
        <v>15569.340539757415</v>
      </c>
      <c r="R68" s="4">
        <f>Cat!R67+Gal!R67+And!R67+Ast!R67+Cnt!R67+Rio!R67+Mu!R67+Va!R67+Ara!R67+'C-M'!R67+Cana!R68+Ex!R67+Bal!R67+Mad!R67+CyL!R67</f>
        <v>15352.875337097348</v>
      </c>
      <c r="S68" s="4">
        <f>Cat!S67+Gal!S67+And!S67+Ast!S67+Cnt!S67+Rio!S67+Mu!S67+Va!S67+Ara!S67+'C-M'!S67+Cana!S68+Ex!S67+Bal!S67+Mad!S67+CyL!S67</f>
        <v>15406.77921707984</v>
      </c>
      <c r="T68" s="4">
        <f>Cat!T67+Gal!T67+And!T67+Ast!T67+Cnt!T67+Rio!T67+Mu!T67+Va!T67+Ara!T67+'C-M'!T67+Cana!T68+Ex!T67+Bal!T67+Mad!T67+CyL!T67</f>
        <v>16883.196207102694</v>
      </c>
      <c r="U68" s="4">
        <f>Cat!U67+Gal!U67+And!U67+Ast!U67+Cnt!U67+Rio!U67+Mu!U67+Va!U67+Ara!U67+'C-M'!U67+Cana!U68+Ex!U67+Bal!U67+Mad!U67+CyL!U67</f>
        <v>17597.837019411294</v>
      </c>
    </row>
    <row r="69" spans="2:21" x14ac:dyDescent="0.15">
      <c r="M69" s="1"/>
      <c r="N69" s="1"/>
      <c r="O69" s="1"/>
      <c r="P69" s="1"/>
    </row>
    <row r="70" spans="2:21" x14ac:dyDescent="0.15">
      <c r="B70" s="7" t="s">
        <v>1</v>
      </c>
      <c r="M70" s="1"/>
      <c r="N70" s="1"/>
      <c r="O70" s="1"/>
      <c r="P70" s="1"/>
    </row>
    <row r="71" spans="2:21" x14ac:dyDescent="0.15">
      <c r="B71" t="s">
        <v>117</v>
      </c>
      <c r="C71" s="1">
        <f>Cat!C70+Gal!C70+And!C70+Ast!C70+Cnt!C70+Rio!C70+Mu!C70+Va!C70+Ara!C70+'C-M'!C70+Cana!C71+Ex!C70+Bal!C70+Mad!C70+CyL!C70</f>
        <v>688125.18400000001</v>
      </c>
      <c r="D71" s="1">
        <f>Cat!D70+Gal!D70+And!D70+Ast!D70+Cnt!D70+Rio!D70+Mu!D70+Va!D70+Ara!D70+'C-M'!D70+Cana!D71+Ex!D70+Bal!D70+Mad!D70+CyL!D70</f>
        <v>737365.1129999999</v>
      </c>
      <c r="E71" s="1">
        <f>Cat!E70+Gal!E70+And!E70+Ast!E70+Cnt!E70+Rio!E70+Mu!E70+Va!E70+Ara!E70+'C-M'!E70+Cana!E71+Ex!E70+Bal!E70+Mad!E70+CyL!E70</f>
        <v>790246.30399999989</v>
      </c>
      <c r="F71" s="1">
        <f>Cat!F70+Gal!F70+And!F70+Ast!F70+Cnt!F70+Rio!F70+Mu!F70+Va!F70+Ara!F70+'C-M'!F70+Cana!F71+Ex!F70+Bal!F70+Mad!F70+CyL!F70</f>
        <v>852910.03899999987</v>
      </c>
      <c r="G71" s="1">
        <f>Cat!G70+Gal!G70+And!G70+Ast!G70+Cnt!G70+Rio!G70+Mu!G70+Va!G70+Ara!G70+'C-M'!G70+Cana!G71+Ex!G70+Bal!G70+Mad!G70+CyL!G70</f>
        <v>923350.152</v>
      </c>
      <c r="H71" s="1">
        <f>Cat!H70+Gal!H70+And!H70+Ast!H70+Cnt!H70+Rio!H70+Mu!H70+Va!H70+Ara!H70+'C-M'!H70+Cana!H71+Ex!H70+Bal!H70+Mad!H70+CyL!H70</f>
        <v>989733.98600000003</v>
      </c>
      <c r="I71" s="1">
        <f>Cat!I70+Gal!I70+And!I70+Ast!I70+Cnt!I70+Rio!I70+Mu!I70+Va!I70+Ara!I70+'C-M'!I70+Cana!I71+Ex!I70+Bal!I70+Mad!I70+CyL!I70</f>
        <v>1020334.7409999998</v>
      </c>
      <c r="J71" s="1">
        <f>Cat!J70+Gal!J70+And!J70+Ast!J70+Cnt!J70+Rio!J70+Mu!J70+Va!J70+Ara!J70+'C-M'!J70+Cana!J71+Ex!J70+Bal!J70+Mad!J70+CyL!J70</f>
        <v>983580.5909999999</v>
      </c>
      <c r="K71" s="1">
        <f>Cat!K70+Gal!K70+And!K70+Ast!K70+Cnt!K70+Rio!K70+Mu!K70+Va!K70+Ara!K70+'C-M'!K70+Cana!K71+Ex!K70+Bal!K70+Mad!K70+CyL!K70</f>
        <v>983580.5909999999</v>
      </c>
      <c r="L71" s="1">
        <f>Cat!L70+Gal!L70+And!L70+Ast!L70+Cnt!L70+Rio!L70+Mu!L70+Va!L70+Ara!L70+'C-M'!L70+Cana!L71+Ex!L70+Bal!L70+Mad!L70+CyL!L70</f>
        <v>986020.91800000006</v>
      </c>
      <c r="M71" s="1">
        <f>Cat!M70+Gal!M70+And!M70+Ast!M70+Cnt!M70+Rio!M70+Mu!M70+Va!M70+Ara!M70+'C-M'!M70+Cana!M71+Ex!M70+Bal!M70+Mad!M70+CyL!M70</f>
        <v>977310.25100000005</v>
      </c>
      <c r="N71" s="1">
        <f>Cat!N70+Gal!N70+And!N70+Ast!N70+Cnt!N70+Rio!N70+Mu!N70+Va!N70+Ara!N70+'C-M'!N70+Cana!N71+Ex!N70+Bal!N70+Mad!N70+CyL!N70</f>
        <v>947280.74100000004</v>
      </c>
      <c r="O71" s="1">
        <f>Cat!O70+Gal!O70+And!O70+Ast!O70+Cnt!O70+Rio!O70+Mu!O70+Va!O70+Ara!O70+'C-M'!O70+Cana!O71+Ex!O70+Bal!O70+Mad!O70+CyL!O70</f>
        <v>937387.09600000002</v>
      </c>
      <c r="P71" s="1">
        <f>Cat!P70+Gal!P70+And!P70+Ast!P70+Cnt!P70+Rio!P70+Mu!P70+Va!P70+Ara!P70+'C-M'!P70+Cana!P71+Ex!P70+Bal!P70+Mad!P70+CyL!P70</f>
        <v>947914.245</v>
      </c>
      <c r="Q71" s="1">
        <f>Cat!Q70+Gal!Q70+And!Q70+Ast!Q70+Cnt!Q70+Rio!Q70+Mu!Q70+Va!Q70+Ara!Q70+'C-M'!Q70+Cana!Q71+Ex!Q70+Bal!Q70+Mad!Q70+CyL!Q70</f>
        <v>990218.39500000002</v>
      </c>
      <c r="R71" s="1">
        <f>Cat!R70+Gal!R70+And!R70+Ast!R70+Cnt!R70+Rio!R70+Mu!R70+Va!R70+Ara!R70+'C-M'!R70+Cana!R71+Ex!R70+Bal!R70+Mad!R70+CyL!R70</f>
        <v>1023751.6479999999</v>
      </c>
      <c r="S71" s="1">
        <f>Cat!S70+Gal!S70+And!S70+Ast!S70+Cnt!S70+Rio!S70+Mu!S70+Va!S70+Ara!S70+'C-M'!S70+Cana!S71+Ex!S70+Bal!S70+Mad!S70+CyL!S70</f>
        <v>1068413.6770000001</v>
      </c>
      <c r="T71" s="1">
        <f>Cat!T70+Gal!T70+And!T70+Ast!T70+Cnt!T70+Rio!T70+Mu!T70+Va!T70+Ara!T70+'C-M'!T70+Cana!T71+Ex!T70+Bal!T70+Mad!T70+CyL!T70</f>
        <v>1107736.7</v>
      </c>
      <c r="U71" s="1">
        <f>Cat!U70+Gal!U70+And!U70+Ast!U70+Cnt!U70+Rio!U70+Mu!U70+Va!U70+Ara!U70+'C-M'!U70+Cana!U71+Ex!U70+Bal!U70+Mad!U70+CyL!U70</f>
        <v>1144729.9439999999</v>
      </c>
    </row>
    <row r="72" spans="2:21" ht="16" x14ac:dyDescent="0.2">
      <c r="B72" t="s">
        <v>99</v>
      </c>
      <c r="C72" s="46">
        <v>0.80205475858419484</v>
      </c>
      <c r="D72" s="46">
        <v>0.83360378564444926</v>
      </c>
      <c r="E72" s="46">
        <v>0.86596577223889348</v>
      </c>
      <c r="F72" s="46">
        <v>0.90147932773044248</v>
      </c>
      <c r="G72" s="46">
        <v>0.93735439588022762</v>
      </c>
      <c r="H72" s="46">
        <v>0.96937832169620153</v>
      </c>
      <c r="I72" s="46">
        <v>0.99123105433066994</v>
      </c>
      <c r="J72" s="46">
        <v>0.99265692943446437</v>
      </c>
      <c r="K72" s="46">
        <v>0.99265692943446437</v>
      </c>
      <c r="L72" s="46">
        <v>0.99417965103618078</v>
      </c>
      <c r="M72" s="44">
        <v>0.99398342638882498</v>
      </c>
      <c r="N72" s="44">
        <v>0.99284431673330686</v>
      </c>
      <c r="O72" s="44">
        <v>0.99680085259460838</v>
      </c>
      <c r="P72" s="44">
        <v>0.9945740030995095</v>
      </c>
      <c r="Q72" s="44">
        <v>1</v>
      </c>
      <c r="R72" s="51">
        <v>1.0032289879352072</v>
      </c>
      <c r="S72" s="51">
        <v>1.0162661487698037</v>
      </c>
      <c r="T72" s="44">
        <v>1.0283407570119676</v>
      </c>
      <c r="U72" s="44">
        <v>1.0426193005659221</v>
      </c>
    </row>
    <row r="73" spans="2:21" x14ac:dyDescent="0.15">
      <c r="B73" t="s">
        <v>160</v>
      </c>
      <c r="C73" s="1">
        <f>C71/C72</f>
        <v>857952.87246308976</v>
      </c>
      <c r="D73" s="1">
        <f t="shared" ref="D73:P73" si="19">D71/D72</f>
        <v>884551.06094552053</v>
      </c>
      <c r="E73" s="1">
        <f t="shared" si="19"/>
        <v>912560.66848563054</v>
      </c>
      <c r="F73" s="1">
        <f t="shared" si="19"/>
        <v>946122.68164515728</v>
      </c>
      <c r="G73" s="1">
        <f t="shared" si="19"/>
        <v>985059.81948580197</v>
      </c>
      <c r="H73" s="1">
        <f t="shared" si="19"/>
        <v>1020998.6791000036</v>
      </c>
      <c r="I73" s="1">
        <f t="shared" si="19"/>
        <v>1029361.1530249949</v>
      </c>
      <c r="J73" s="1">
        <f t="shared" si="19"/>
        <v>990856.52034924552</v>
      </c>
      <c r="K73" s="1">
        <f t="shared" si="19"/>
        <v>990856.52034924552</v>
      </c>
      <c r="L73" s="1">
        <f t="shared" si="19"/>
        <v>991793.50228333753</v>
      </c>
      <c r="M73" s="1">
        <f t="shared" si="19"/>
        <v>983225.90201589267</v>
      </c>
      <c r="N73" s="1">
        <f t="shared" si="19"/>
        <v>954108.0359071584</v>
      </c>
      <c r="O73" s="1">
        <f t="shared" si="19"/>
        <v>940395.56001586653</v>
      </c>
      <c r="P73" s="1">
        <f t="shared" si="19"/>
        <v>953085.68497256294</v>
      </c>
      <c r="Q73" s="1">
        <f>Q71/Q72</f>
        <v>990218.39500000002</v>
      </c>
      <c r="R73" s="1">
        <f>R71/R72</f>
        <v>1020456.6059310461</v>
      </c>
      <c r="S73" s="1">
        <f>S71/S72</f>
        <v>1051312.8655257497</v>
      </c>
      <c r="T73" s="1">
        <f>T71/T72</f>
        <v>1077207.8150619371</v>
      </c>
      <c r="U73" s="1">
        <f>U71/U72</f>
        <v>1097936.6518331794</v>
      </c>
    </row>
    <row r="74" spans="2:21" x14ac:dyDescent="0.15">
      <c r="B74" t="s">
        <v>107</v>
      </c>
      <c r="C74" s="1">
        <f>Cat!C73+Gal!C73+And!C73+Ast!C73+Cnt!C73+Rio!C73+Mu!C73+Va!C73+Ara!C73+'C-M'!C73+Cana!C74+Ex!C73+Bal!C73+Mad!C73+CyL!C73</f>
        <v>39014649</v>
      </c>
      <c r="D74" s="1">
        <f>Cat!D73+Gal!D73+And!D73+Ast!D73+Cnt!D73+Rio!D73+Mu!D73+Va!D73+Ara!D73+'C-M'!D73+Cana!D74+Ex!D73+Bal!D73+Mad!D73+CyL!D73</f>
        <v>39883256</v>
      </c>
      <c r="E74" s="1">
        <f>Cat!E73+Gal!E73+And!E73+Ast!E73+Cnt!E73+Rio!E73+Mu!E73+Va!E73+Ara!E73+'C-M'!E73+Cana!E74+Ex!E73+Bal!E73+Mad!E73+CyL!E73</f>
        <v>40355001</v>
      </c>
      <c r="F74" s="1">
        <f>Cat!F73+Gal!F73+And!F73+Ast!F73+Cnt!F73+Rio!F73+Mu!F73+Va!F73+Ara!F73+'C-M'!F73+Cana!F74+Ex!F73+Bal!F73+Mad!F73+CyL!F73</f>
        <v>41249448</v>
      </c>
      <c r="G74" s="1">
        <f>Cat!G73+Gal!G73+And!G73+Ast!G73+Cnt!G73+Rio!G73+Mu!G73+Va!G73+Ara!G73+'C-M'!G73+Cana!G74+Ex!G73+Bal!G73+Mad!G73+CyL!G73</f>
        <v>41830674</v>
      </c>
      <c r="H74" s="1">
        <f>Cat!H73+Gal!H73+And!H73+Ast!H73+Cnt!H73+Rio!H73+Mu!H73+Va!H73+Ara!H73+'C-M'!H73+Cana!H74+Ex!H73+Bal!H73+Mad!H73+CyL!H73</f>
        <v>42306958</v>
      </c>
      <c r="I74" s="1">
        <f>Cat!I73+Gal!I73+And!I73+Ast!I73+Cnt!I73+Rio!I73+Mu!I73+Va!I73+Ara!I73+'C-M'!I73+Cana!I74+Ex!I73+Bal!I73+Mad!I73+CyL!I73</f>
        <v>43231496</v>
      </c>
      <c r="J74" s="1">
        <f>Cat!J73+Gal!J73+And!J73+Ast!J73+Cnt!J73+Rio!J73+Mu!J73+Va!J73+Ara!J73+'C-M'!J73+Cana!J74+Ex!J73+Bal!J73+Mad!J73+CyL!J73</f>
        <v>43790920</v>
      </c>
      <c r="K74" s="1">
        <f>Cat!K73+Gal!K73+And!K73+Ast!K73+Cnt!K73+Rio!K73+Mu!K73+Va!K73+Ara!K73+'C-M'!K73+Cana!K74+Ex!K73+Bal!K73+Mad!K73+CyL!K73</f>
        <v>43790920</v>
      </c>
      <c r="L74" s="1">
        <f>Cat!L73+Gal!L73+And!L73+Ast!L73+Cnt!L73+Rio!L73+Mu!L73+Va!L73+Ara!L73+'C-M'!L73+Cana!L74+Ex!L73+Bal!L73+Mad!L73+CyL!L73</f>
        <v>44049155</v>
      </c>
      <c r="M74" s="1">
        <f>Cat!M73+Gal!M73+And!M73+Ast!M73+Cnt!M73+Rio!M73+Mu!M73+Va!M73+Ara!M73+'C-M'!M73+Cana!M74+Ex!M73+Bal!M73+Mad!M73+CyL!M73</f>
        <v>44202984</v>
      </c>
      <c r="N74" s="1">
        <f>Cat!N73+Gal!N73+And!N73+Ast!N73+Cnt!N73+Rio!N73+Mu!N73+Va!N73+Ara!N73+'C-M'!N73+Cana!N74+Ex!N73+Bal!N73+Mad!N73+CyL!N73</f>
        <v>44262842</v>
      </c>
      <c r="O74" s="1">
        <f>Cat!O73+Gal!O73+And!O73+Ast!O73+Cnt!O73+Rio!O73+Mu!O73+Va!O73+Ara!O73+'C-M'!O73+Cana!O74+Ex!O73+Bal!O73+Mad!O73+CyL!O73</f>
        <v>44125765</v>
      </c>
      <c r="P74" s="1">
        <f>Cat!P73+Gal!P73+And!P73+Ast!P73+Cnt!P73+Rio!P73+Mu!P73+Va!P73+Ara!P73+'C-M'!P73+Cana!P74+Ex!P73+Bal!P73+Mad!P73+CyL!P73</f>
        <v>43772094</v>
      </c>
      <c r="Q74" s="1">
        <f>Cat!Q73+Gal!Q73+And!Q73+Ast!Q73+Cnt!Q73+Rio!Q73+Mu!Q73+Va!Q73+Ara!Q73+'C-M'!Q73+Cana!Q74+Ex!Q73+Bal!Q73+Mad!Q73+CyL!Q73</f>
        <v>43624802</v>
      </c>
      <c r="R74" s="1">
        <f>Cat!R73+Gal!R73+And!R73+Ast!R73+Cnt!R73+Rio!R73+Mu!R73+Va!R73+Ara!R73+'C-M'!R73+Cana!R74+Ex!R73+Bal!R73+Mad!R73+CyL!R73</f>
        <v>43556282</v>
      </c>
      <c r="S74" s="1">
        <f>Cat!S73+Gal!S73+And!S73+Ast!S73+Cnt!S73+Rio!S73+Mu!S73+Va!S73+Ara!S73+'C-M'!S73+Cana!S74+Ex!S73+Bal!S73+Mad!S73+CyL!S73</f>
        <v>43563661</v>
      </c>
      <c r="T74" s="1">
        <f>Cat!T73+Gal!T73+And!T73+Ast!T73+Cnt!T73+Rio!T73+Mu!T73+Va!T73+Ara!T73+'C-M'!T73+Cana!T74+Ex!T73+Bal!T73+Mad!T73+CyL!T73</f>
        <v>43704810</v>
      </c>
      <c r="U74" s="1">
        <f>Cat!U73+Gal!U73+And!U73+Ast!U73+Cnt!U73+Rio!U73+Mu!U73+Va!U73+Ara!U73+'C-M'!U73+Cana!U74+Ex!U73+Bal!U73+Mad!U73+CyL!U73</f>
        <v>43992954</v>
      </c>
    </row>
    <row r="75" spans="2:21" x14ac:dyDescent="0.15">
      <c r="B75" t="s">
        <v>58</v>
      </c>
      <c r="C75" s="1">
        <f>Cat!C74+Gal!C74+And!C74+Ast!C74+Cnt!C74+Rio!C74+Mu!C74+Va!C74+Ara!C74+'C-M'!C74+Cana!C75+Ex!C74+Bal!C74+Mad!C74+CyL!C74</f>
        <v>39014649.000000007</v>
      </c>
      <c r="D75" s="1">
        <f>Cat!D74+Gal!D74+And!D74+Ast!D74+Cnt!D74+Rio!D74+Mu!D74+Va!D74+Ara!D74+'C-M'!D74+Cana!D75+Ex!D74+Bal!D74+Mad!D74+CyL!D74</f>
        <v>39883256.000000007</v>
      </c>
      <c r="E75" s="1">
        <f>Cat!E74+Gal!E74+And!E74+Ast!E74+Cnt!E74+Rio!E74+Mu!E74+Va!E74+Ara!E74+'C-M'!E74+Cana!E75+Ex!E74+Bal!E74+Mad!E74+CyL!E74</f>
        <v>40355001.000000007</v>
      </c>
      <c r="F75" s="1">
        <f>Cat!F74+Gal!F74+And!F74+Ast!F74+Cnt!F74+Rio!F74+Mu!F74+Va!F74+Ara!F74+'C-M'!F74+Cana!F75+Ex!F74+Bal!F74+Mad!F74+CyL!F74</f>
        <v>41249448.000000007</v>
      </c>
      <c r="G75" s="1">
        <f>Cat!G74+Gal!G74+And!G74+Ast!G74+Cnt!G74+Rio!G74+Mu!G74+Va!G74+Ara!G74+'C-M'!G74+Cana!G75+Ex!G74+Bal!G74+Mad!G74+CyL!G74</f>
        <v>41830674.000000007</v>
      </c>
      <c r="H75" s="1">
        <f>Cat!H74+Gal!H74+And!H74+Ast!H74+Cnt!H74+Rio!H74+Mu!H74+Va!H74+Ara!H74+'C-M'!H74+Cana!H75+Ex!H74+Bal!H74+Mad!H74+CyL!H74</f>
        <v>42306958</v>
      </c>
      <c r="I75" s="1">
        <f>Cat!I74+Gal!I74+And!I74+Ast!I74+Cnt!I74+Rio!I74+Mu!I74+Va!I74+Ara!I74+'C-M'!I74+Cana!I75+Ex!I74+Bal!I74+Mad!I74+CyL!I74</f>
        <v>43231496</v>
      </c>
      <c r="J75" s="1">
        <f>Cat!J74+Gal!J74+And!J74+Ast!J74+Cnt!J74+Rio!J74+Mu!J74+Va!J74+Ara!J74+'C-M'!J74+Cana!J75+Ex!J74+Bal!J74+Mad!J74+CyL!J74</f>
        <v>43790920.000000007</v>
      </c>
      <c r="K75" s="1">
        <f>Cat!K74+Gal!K74+And!K74+Ast!K74+Cnt!K74+Rio!K74+Mu!K74+Va!K74+Ara!K74+'C-M'!K74+Cana!K75+Ex!K74+Bal!K74+Mad!K74+CyL!K74</f>
        <v>43790920.000000007</v>
      </c>
      <c r="L75" s="1"/>
      <c r="M75" s="1"/>
      <c r="N75" s="1"/>
      <c r="O75" s="1"/>
      <c r="P75" s="1"/>
    </row>
    <row r="76" spans="2:21" x14ac:dyDescent="0.15">
      <c r="B76" t="s">
        <v>59</v>
      </c>
      <c r="C76" s="1">
        <f>Cat!C75+Gal!C75+And!C75+Ast!C75+Cnt!C75+Rio!C75+Mu!C75+Va!C75+Ara!C75+'C-M'!C75+Cana!C76+Ex!C75+Bal!C75+Mad!C75+CyL!C75</f>
        <v>39014649</v>
      </c>
      <c r="D76" s="1">
        <f>Cat!D75+Gal!D75+And!D75+Ast!D75+Cnt!D75+Rio!D75+Mu!D75+Va!D75+Ara!D75+'C-M'!D75+Cana!D76+Ex!D75+Bal!D75+Mad!D75+CyL!D75</f>
        <v>39883255.999999985</v>
      </c>
      <c r="E76" s="1">
        <f>Cat!E75+Gal!E75+And!E75+Ast!E75+Cnt!E75+Rio!E75+Mu!E75+Va!E75+Ara!E75+'C-M'!E75+Cana!E76+Ex!E75+Bal!E75+Mad!E75+CyL!E75</f>
        <v>40355001</v>
      </c>
      <c r="F76" s="1">
        <f>Cat!F75+Gal!F75+And!F75+Ast!F75+Cnt!F75+Rio!F75+Mu!F75+Va!F75+Ara!F75+'C-M'!F75+Cana!F76+Ex!F75+Bal!F75+Mad!F75+CyL!F75</f>
        <v>41249448</v>
      </c>
      <c r="G76" s="1">
        <f>Cat!G75+Gal!G75+And!G75+Ast!G75+Cnt!G75+Rio!G75+Mu!G75+Va!G75+Ara!G75+'C-M'!G75+Cana!G76+Ex!G75+Bal!G75+Mad!G75+CyL!G75</f>
        <v>41830674</v>
      </c>
      <c r="H76" s="1">
        <f>Cat!H75+Gal!H75+And!H75+Ast!H75+Cnt!H75+Rio!H75+Mu!H75+Va!H75+Ara!H75+'C-M'!H75+Cana!H76+Ex!H75+Bal!H75+Mad!H75+CyL!H75</f>
        <v>42306958</v>
      </c>
      <c r="I76" s="1">
        <f>Cat!I75+Gal!I75+And!I75+Ast!I75+Cnt!I75+Rio!I75+Mu!I75+Va!I75+Ara!I75+'C-M'!I75+Cana!I76+Ex!I75+Bal!I75+Mad!I75+CyL!I75</f>
        <v>43231495.999999993</v>
      </c>
      <c r="J76" s="1">
        <f>Cat!J75+Gal!J75+And!J75+Ast!J75+Cnt!J75+Rio!J75+Mu!J75+Va!J75+Ara!J75+'C-M'!J75+Cana!J76+Ex!J75+Bal!J75+Mad!J75+CyL!J75</f>
        <v>43790920</v>
      </c>
      <c r="K76" s="1">
        <f>Cat!K75+Gal!K75+And!K75+Ast!K75+Cnt!K75+Rio!K75+Mu!K75+Va!K75+Ara!K75+'C-M'!K75+Cana!K76+Ex!K75+Bal!K75+Mad!K75+CyL!K75</f>
        <v>43790920</v>
      </c>
      <c r="L76" s="1">
        <f>Cat!L75+Gal!L75+And!L75+Ast!L75+Cnt!L75+Rio!L75+Mu!L75+Va!L75+Ara!L75+'C-M'!L75+Cana!L76+Ex!L75+Bal!L75+Mad!L75+CyL!L75</f>
        <v>44049155</v>
      </c>
      <c r="M76" s="1">
        <f>Cat!M75+Gal!M75+And!M75+Ast!M75+Cnt!M75+Rio!M75+Mu!M75+Va!M75+Ara!M75+'C-M'!M75+Cana!M76+Ex!M75+Bal!M75+Mad!M75+CyL!M75</f>
        <v>44202984.000000007</v>
      </c>
      <c r="N76" s="1">
        <f>Cat!N75+Gal!N75+And!N75+Ast!N75+Cnt!N75+Rio!N75+Mu!N75+Va!N75+Ara!N75+'C-M'!N75+Cana!N76+Ex!N75+Bal!N75+Mad!N75+CyL!N75</f>
        <v>44262842.000000007</v>
      </c>
      <c r="O76" s="1">
        <f>Cat!O75+Gal!O75+And!O75+Ast!O75+Cnt!O75+Rio!O75+Mu!O75+Va!O75+Ara!O75+'C-M'!O75+Cana!O76+Ex!O75+Bal!O75+Mad!O75+CyL!O75</f>
        <v>44125765</v>
      </c>
      <c r="P76" s="1">
        <f>Cat!P75+Gal!P75+And!P75+Ast!P75+Cnt!P75+Rio!P75+Mu!P75+Va!P75+Ara!P75+'C-M'!P75+Cana!P76+Ex!P75+Bal!P75+Mad!P75+CyL!P75</f>
        <v>43772093.999999993</v>
      </c>
      <c r="Q76" s="1">
        <f>Cat!Q75+Gal!Q75+And!Q75+Ast!Q75+Cnt!Q75+Rio!Q75+Mu!Q75+Va!Q75+Ara!Q75+'C-M'!Q75+Cana!Q76+Ex!Q75+Bal!Q75+Mad!Q75+CyL!Q75</f>
        <v>43624802</v>
      </c>
      <c r="R76" s="1">
        <f>Cat!R75+Gal!R75+And!R75+Ast!R75+Cnt!R75+Rio!R75+Mu!R75+Va!R75+Ara!R75+'C-M'!R75+Cana!R76+Ex!R75+Bal!R75+Mad!R75+CyL!R75</f>
        <v>43556282</v>
      </c>
      <c r="S76" s="1">
        <f>Cat!S75+Gal!S75+And!S75+Ast!S75+Cnt!S75+Rio!S75+Mu!S75+Va!S75+Ara!S75+'C-M'!S75+Cana!S76+Ex!S75+Bal!S75+Mad!S75+CyL!S75</f>
        <v>43563661</v>
      </c>
      <c r="T76" s="1">
        <f>Cat!T75+Gal!T75+And!T75+Ast!T75+Cnt!T75+Rio!T75+Mu!T75+Va!T75+Ara!T75+'C-M'!T75+Cana!T76+Ex!T75+Bal!T75+Mad!T75+CyL!T75</f>
        <v>43704810</v>
      </c>
      <c r="U76" s="1">
        <f>Cat!U75+Gal!U75+And!U75+Ast!U75+Cnt!U75+Rio!U75+Mu!U75+Va!U75+Ara!U75+'C-M'!U75+Cana!U76+Ex!U75+Bal!U75+Mad!U75+CyL!U75</f>
        <v>43992954</v>
      </c>
    </row>
    <row r="77" spans="2:21" x14ac:dyDescent="0.15">
      <c r="M77" s="1"/>
      <c r="N77" s="1"/>
      <c r="O77" s="1"/>
      <c r="P77" s="1"/>
    </row>
    <row r="78" spans="2:21" x14ac:dyDescent="0.15">
      <c r="B78" s="7" t="s">
        <v>60</v>
      </c>
      <c r="M78" s="1"/>
      <c r="N78" s="1"/>
      <c r="O78" s="1"/>
      <c r="P78" s="1"/>
    </row>
    <row r="79" spans="2:21" x14ac:dyDescent="0.15">
      <c r="B79" t="s">
        <v>66</v>
      </c>
      <c r="C79" s="9">
        <f>C40/C71</f>
        <v>0.10262335588476776</v>
      </c>
      <c r="D79" s="9">
        <f t="shared" ref="D79:L79" si="20">D40/D71</f>
        <v>0.10484479616168557</v>
      </c>
      <c r="E79" s="9">
        <f t="shared" si="20"/>
        <v>0.10742224433879059</v>
      </c>
      <c r="F79" s="9">
        <f t="shared" si="20"/>
        <v>0.11173561022196901</v>
      </c>
      <c r="G79" s="9">
        <f t="shared" si="20"/>
        <v>0.1178635344973348</v>
      </c>
      <c r="H79" s="9">
        <f t="shared" si="20"/>
        <v>0.11429195840613168</v>
      </c>
      <c r="I79" s="9">
        <f t="shared" si="20"/>
        <v>9.751210984959871E-2</v>
      </c>
      <c r="J79" s="9">
        <f t="shared" si="20"/>
        <v>8.4869762859842324E-2</v>
      </c>
      <c r="K79" s="9">
        <f t="shared" si="20"/>
        <v>9.4420338779168181E-2</v>
      </c>
      <c r="L79" s="14">
        <f t="shared" si="20"/>
        <v>0.10616312920114852</v>
      </c>
      <c r="M79" s="14">
        <f t="shared" ref="M79:R79" si="21">M40/M71</f>
        <v>0.10190282671896693</v>
      </c>
      <c r="N79" s="14">
        <f t="shared" si="21"/>
        <v>0.10035374394536334</v>
      </c>
      <c r="O79" s="14">
        <f t="shared" si="21"/>
        <v>9.8901380241491227E-2</v>
      </c>
      <c r="P79" s="14">
        <f t="shared" si="21"/>
        <v>0.10265315917697052</v>
      </c>
      <c r="Q79" s="14">
        <f t="shared" si="21"/>
        <v>0.104975836991077</v>
      </c>
      <c r="R79" s="14">
        <f t="shared" si="21"/>
        <v>0.10366977475393994</v>
      </c>
      <c r="S79" s="14">
        <f>S40/S71</f>
        <v>0.10307543955354091</v>
      </c>
      <c r="T79" s="14">
        <f>T40/T71</f>
        <v>0.10759453710515075</v>
      </c>
      <c r="U79" s="14">
        <f>U40/U71</f>
        <v>0.10889029434420754</v>
      </c>
    </row>
    <row r="80" spans="2:21" x14ac:dyDescent="0.15">
      <c r="B80" t="s">
        <v>110</v>
      </c>
      <c r="C80" s="9">
        <f t="shared" ref="C80:L80" si="22">C48/C71</f>
        <v>0.10057930160134346</v>
      </c>
      <c r="D80" s="9">
        <f t="shared" si="22"/>
        <v>0.1009558599438094</v>
      </c>
      <c r="E80" s="9">
        <f t="shared" si="22"/>
        <v>0.10579000947995577</v>
      </c>
      <c r="F80" s="9">
        <f t="shared" si="22"/>
        <v>0.11025954154304796</v>
      </c>
      <c r="G80" s="9">
        <f t="shared" si="22"/>
        <v>0.11413770218400875</v>
      </c>
      <c r="H80" s="9">
        <f t="shared" si="22"/>
        <v>0.11384053494994489</v>
      </c>
      <c r="I80" s="9">
        <f t="shared" si="22"/>
        <v>0.11004636270645153</v>
      </c>
      <c r="J80" s="9">
        <f t="shared" si="22"/>
        <v>0.11187091459576637</v>
      </c>
      <c r="K80" s="9">
        <f t="shared" si="22"/>
        <v>0.11852934487552137</v>
      </c>
      <c r="L80" s="14">
        <f t="shared" si="22"/>
        <v>0.1013609731737718</v>
      </c>
      <c r="M80" s="14">
        <f t="shared" ref="M80:R80" si="23">M48/M71</f>
        <v>9.66161378368494E-2</v>
      </c>
      <c r="N80" s="14">
        <f t="shared" si="23"/>
        <v>9.9262537097664236E-2</v>
      </c>
      <c r="O80" s="14">
        <f t="shared" si="23"/>
        <v>9.9125961119555961E-2</v>
      </c>
      <c r="P80" s="14">
        <f t="shared" si="23"/>
        <v>9.6580712070927582E-2</v>
      </c>
      <c r="Q80" s="14">
        <f t="shared" si="23"/>
        <v>9.7625862453488491E-2</v>
      </c>
      <c r="R80" s="14">
        <f t="shared" si="23"/>
        <v>0.10161715102803801</v>
      </c>
      <c r="S80" s="14">
        <f>S48/S71</f>
        <v>0.10437439228539205</v>
      </c>
      <c r="T80" s="14">
        <f>T48/T71</f>
        <v>0.10518848774353054</v>
      </c>
      <c r="U80" s="14">
        <f>U48/U71</f>
        <v>0.10575809071536255</v>
      </c>
    </row>
    <row r="81" spans="2:23" x14ac:dyDescent="0.15">
      <c r="B81" t="s">
        <v>161</v>
      </c>
      <c r="C81" s="1">
        <f t="shared" ref="C81:L81" si="24">C40/C72</f>
        <v>88046.002963138424</v>
      </c>
      <c r="D81" s="1">
        <f t="shared" si="24"/>
        <v>92740.575679435817</v>
      </c>
      <c r="E81" s="1">
        <f t="shared" si="24"/>
        <v>98029.315104033478</v>
      </c>
      <c r="F81" s="1">
        <f t="shared" si="24"/>
        <v>105715.59517846737</v>
      </c>
      <c r="G81" s="1">
        <f t="shared" si="24"/>
        <v>116102.63201590322</v>
      </c>
      <c r="H81" s="1">
        <f t="shared" si="24"/>
        <v>116691.93856441299</v>
      </c>
      <c r="I81" s="1">
        <f t="shared" si="24"/>
        <v>100375.17782868289</v>
      </c>
      <c r="J81" s="1">
        <f t="shared" si="24"/>
        <v>84093.757910168992</v>
      </c>
      <c r="K81" s="1">
        <f t="shared" si="24"/>
        <v>93557.008332923506</v>
      </c>
      <c r="L81" s="10">
        <f t="shared" si="24"/>
        <v>105291.90172376556</v>
      </c>
      <c r="M81" s="10">
        <f t="shared" ref="M81:R81" si="25">M40/M72</f>
        <v>100193.49871872547</v>
      </c>
      <c r="N81" s="10">
        <f t="shared" si="25"/>
        <v>95748.31353164051</v>
      </c>
      <c r="O81" s="10">
        <f t="shared" si="25"/>
        <v>93006.418858539313</v>
      </c>
      <c r="P81" s="10">
        <f t="shared" si="25"/>
        <v>97837.25652878049</v>
      </c>
      <c r="Q81" s="10">
        <f t="shared" si="25"/>
        <v>103949.00481908589</v>
      </c>
      <c r="R81" s="10">
        <f t="shared" si="25"/>
        <v>105790.50648304159</v>
      </c>
      <c r="S81" s="10">
        <f>S40/S72</f>
        <v>108364.5357223593</v>
      </c>
      <c r="T81" s="10">
        <f>T40/T72</f>
        <v>115901.67622763997</v>
      </c>
      <c r="U81" s="10">
        <f>U40/U72</f>
        <v>119554.64518940862</v>
      </c>
    </row>
    <row r="82" spans="2:23" x14ac:dyDescent="0.15">
      <c r="B82" t="s">
        <v>69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2:23" x14ac:dyDescent="0.15">
      <c r="B83" t="s">
        <v>70</v>
      </c>
      <c r="C83" s="1">
        <f t="shared" ref="C83:K83" si="26">C40*1000000/C75</f>
        <v>1810.0307823070068</v>
      </c>
      <c r="D83" s="1">
        <f t="shared" si="26"/>
        <v>1938.3797293085404</v>
      </c>
      <c r="E83" s="1">
        <f t="shared" si="26"/>
        <v>2103.5814509362585</v>
      </c>
      <c r="F83" s="1">
        <f t="shared" si="26"/>
        <v>2310.3442177482798</v>
      </c>
      <c r="G83" s="1">
        <f t="shared" si="26"/>
        <v>2601.6628967864904</v>
      </c>
      <c r="H83" s="1">
        <f t="shared" si="26"/>
        <v>2673.7596109142833</v>
      </c>
      <c r="I83" s="1">
        <f t="shared" si="26"/>
        <v>2301.4469207300581</v>
      </c>
      <c r="J83" s="1">
        <f t="shared" si="26"/>
        <v>1906.2456671774316</v>
      </c>
      <c r="K83" s="1">
        <f t="shared" si="26"/>
        <v>2120.7595688520455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2:23" x14ac:dyDescent="0.15">
      <c r="B84" t="s">
        <v>14</v>
      </c>
      <c r="C84" s="10">
        <f t="shared" ref="C84:L84" si="27">C40*1000000/C76</f>
        <v>1810.030782307007</v>
      </c>
      <c r="D84" s="10">
        <f t="shared" si="27"/>
        <v>1938.3797293085415</v>
      </c>
      <c r="E84" s="10">
        <f t="shared" si="27"/>
        <v>2103.581450936259</v>
      </c>
      <c r="F84" s="10">
        <f t="shared" si="27"/>
        <v>2310.3442177482802</v>
      </c>
      <c r="G84" s="10">
        <f t="shared" si="27"/>
        <v>2601.6628967864908</v>
      </c>
      <c r="H84" s="10">
        <f t="shared" si="27"/>
        <v>2673.7596109142833</v>
      </c>
      <c r="I84" s="10">
        <f t="shared" si="27"/>
        <v>2301.4469207300585</v>
      </c>
      <c r="J84" s="10">
        <f t="shared" si="27"/>
        <v>1906.2456671774319</v>
      </c>
      <c r="K84" s="10">
        <f t="shared" si="27"/>
        <v>2120.759568852046</v>
      </c>
      <c r="L84" s="10">
        <f t="shared" si="27"/>
        <v>2376.4148509243614</v>
      </c>
      <c r="M84" s="10">
        <f t="shared" ref="M84:R84" si="28">M40*1000000/M76</f>
        <v>2253.0306360838235</v>
      </c>
      <c r="N84" s="10">
        <f t="shared" si="28"/>
        <v>2147.6969085421138</v>
      </c>
      <c r="O84" s="10">
        <f t="shared" si="28"/>
        <v>2101.0146252413583</v>
      </c>
      <c r="P84" s="10">
        <f t="shared" si="28"/>
        <v>2223.0234605203682</v>
      </c>
      <c r="Q84" s="10">
        <f t="shared" si="28"/>
        <v>2382.7960255059929</v>
      </c>
      <c r="R84" s="10">
        <f t="shared" si="28"/>
        <v>2436.6658006331854</v>
      </c>
      <c r="S84" s="10">
        <f>S40*1000000/S76</f>
        <v>2527.9603884023868</v>
      </c>
      <c r="T84" s="10">
        <f>T40*1000000/T76</f>
        <v>2727.0778083896771</v>
      </c>
      <c r="U84" s="10">
        <f>U40*1000000/U76</f>
        <v>2833.4078349634851</v>
      </c>
    </row>
    <row r="85" spans="2:23" x14ac:dyDescent="0.15">
      <c r="B85" t="s">
        <v>162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2:23" x14ac:dyDescent="0.15">
      <c r="B86" t="s">
        <v>70</v>
      </c>
      <c r="C86" s="1">
        <f>C81*1000000/C75</f>
        <v>2256.7421524960641</v>
      </c>
      <c r="D86" s="1">
        <f t="shared" ref="D86:K86" si="29">D81*1000000/D75</f>
        <v>2325.3010155298202</v>
      </c>
      <c r="E86" s="1">
        <f t="shared" si="29"/>
        <v>2429.1738985221054</v>
      </c>
      <c r="F86" s="1">
        <f t="shared" si="29"/>
        <v>2562.8366027702318</v>
      </c>
      <c r="G86" s="1">
        <f t="shared" si="29"/>
        <v>2775.5381616825775</v>
      </c>
      <c r="H86" s="1">
        <f t="shared" si="29"/>
        <v>2758.2209660267467</v>
      </c>
      <c r="I86" s="1">
        <f t="shared" si="29"/>
        <v>2321.8067176921863</v>
      </c>
      <c r="J86" s="1">
        <f t="shared" si="29"/>
        <v>1920.3469100482241</v>
      </c>
      <c r="K86" s="1">
        <f t="shared" si="29"/>
        <v>2136.4476547403774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2:23" x14ac:dyDescent="0.15">
      <c r="B87" t="s">
        <v>14</v>
      </c>
      <c r="C87" s="1">
        <f>C81*1000000/C76</f>
        <v>2256.7421524960646</v>
      </c>
      <c r="D87" s="1">
        <f t="shared" ref="D87:L87" si="30">D81*1000000/D76</f>
        <v>2325.3010155298216</v>
      </c>
      <c r="E87" s="1">
        <f t="shared" si="30"/>
        <v>2429.1738985221059</v>
      </c>
      <c r="F87" s="1">
        <f t="shared" si="30"/>
        <v>2562.8366027702323</v>
      </c>
      <c r="G87" s="1">
        <f t="shared" si="30"/>
        <v>2775.538161682578</v>
      </c>
      <c r="H87" s="1">
        <f t="shared" si="30"/>
        <v>2758.2209660267467</v>
      </c>
      <c r="I87" s="1">
        <f t="shared" si="30"/>
        <v>2321.8067176921868</v>
      </c>
      <c r="J87" s="1">
        <f t="shared" si="30"/>
        <v>1920.3469100482243</v>
      </c>
      <c r="K87" s="1">
        <f t="shared" si="30"/>
        <v>2136.4476547403779</v>
      </c>
      <c r="L87" s="10">
        <f t="shared" si="30"/>
        <v>2390.3273904746998</v>
      </c>
      <c r="M87" s="10">
        <f t="shared" ref="M87:R87" si="31">M81*1000000/M76</f>
        <v>2266.6682122348452</v>
      </c>
      <c r="N87" s="10">
        <f t="shared" si="31"/>
        <v>2163.1759102056863</v>
      </c>
      <c r="O87" s="10">
        <f t="shared" si="31"/>
        <v>2107.7576526670823</v>
      </c>
      <c r="P87" s="10">
        <f t="shared" si="31"/>
        <v>2235.1513850075462</v>
      </c>
      <c r="Q87" s="10">
        <f t="shared" si="31"/>
        <v>2382.7960255059929</v>
      </c>
      <c r="R87" s="10">
        <f t="shared" si="31"/>
        <v>2428.8231599529454</v>
      </c>
      <c r="S87" s="10">
        <f>S81*1000000/S76</f>
        <v>2487.4983698537021</v>
      </c>
      <c r="T87" s="10">
        <f>T81*1000000/T76</f>
        <v>2651.9203773598369</v>
      </c>
      <c r="U87" s="10">
        <f>U81*1000000/U76</f>
        <v>2717.5862114057768</v>
      </c>
    </row>
    <row r="88" spans="2:23" x14ac:dyDescent="0.15">
      <c r="B88" t="s">
        <v>163</v>
      </c>
      <c r="C88" s="1">
        <f>C48/C72</f>
        <v>86292.300719204068</v>
      </c>
      <c r="D88" s="1">
        <f t="shared" ref="D88:L88" si="32">D48/D72</f>
        <v>89300.613021963989</v>
      </c>
      <c r="E88" s="1">
        <f t="shared" si="32"/>
        <v>96539.801770129619</v>
      </c>
      <c r="F88" s="1">
        <f t="shared" si="32"/>
        <v>104319.05312167417</v>
      </c>
      <c r="G88" s="1">
        <f t="shared" si="32"/>
        <v>112432.46430990388</v>
      </c>
      <c r="H88" s="1">
        <f t="shared" si="32"/>
        <v>116231.03581193152</v>
      </c>
      <c r="I88" s="1">
        <f t="shared" si="32"/>
        <v>113277.45080171974</v>
      </c>
      <c r="J88" s="1">
        <f t="shared" si="32"/>
        <v>110848.02516464869</v>
      </c>
      <c r="K88" s="1">
        <f t="shared" si="32"/>
        <v>117445.57422263478</v>
      </c>
      <c r="L88" s="10">
        <f t="shared" si="32"/>
        <v>100529.15457886255</v>
      </c>
      <c r="M88" s="10">
        <f t="shared" ref="M88:R88" si="33">M48/M72</f>
        <v>94995.489273928077</v>
      </c>
      <c r="N88" s="10">
        <f t="shared" si="33"/>
        <v>94707.18430941386</v>
      </c>
      <c r="O88" s="10">
        <f t="shared" si="33"/>
        <v>93217.613719135843</v>
      </c>
      <c r="P88" s="10">
        <f t="shared" si="33"/>
        <v>92049.694119257896</v>
      </c>
      <c r="Q88" s="10">
        <f t="shared" si="33"/>
        <v>96670.924829184136</v>
      </c>
      <c r="R88" s="10">
        <f t="shared" si="33"/>
        <v>103695.89304245418</v>
      </c>
      <c r="S88" s="10">
        <f>S48/S72</f>
        <v>109730.14144106422</v>
      </c>
      <c r="T88" s="10">
        <f>T48/T72</f>
        <v>113309.86105187789</v>
      </c>
      <c r="U88" s="10">
        <f>U48/U72</f>
        <v>116115.68402429481</v>
      </c>
    </row>
    <row r="89" spans="2:23" x14ac:dyDescent="0.15">
      <c r="B89" t="s">
        <v>164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2:23" x14ac:dyDescent="0.15">
      <c r="B90" t="s">
        <v>70</v>
      </c>
      <c r="C90" s="1">
        <f>C88*1000000/C75</f>
        <v>2211.7923121441913</v>
      </c>
      <c r="D90" s="1">
        <f t="shared" ref="D90:K90" si="34">D88*1000000/D75</f>
        <v>2239.0502175139354</v>
      </c>
      <c r="E90" s="1">
        <f t="shared" si="34"/>
        <v>2392.2636446008169</v>
      </c>
      <c r="F90" s="1">
        <f t="shared" si="34"/>
        <v>2528.9805847019857</v>
      </c>
      <c r="G90" s="1">
        <f t="shared" si="34"/>
        <v>2687.7994915860995</v>
      </c>
      <c r="H90" s="1">
        <f t="shared" si="34"/>
        <v>2747.3267118834569</v>
      </c>
      <c r="I90" s="1">
        <f t="shared" si="34"/>
        <v>2620.2528545789796</v>
      </c>
      <c r="J90" s="1">
        <f t="shared" si="34"/>
        <v>2531.3015840874928</v>
      </c>
      <c r="K90" s="1">
        <f t="shared" si="34"/>
        <v>2681.9617907692909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3" x14ac:dyDescent="0.15">
      <c r="B91" t="s">
        <v>14</v>
      </c>
      <c r="C91" s="1">
        <f>C88*1000000/C76</f>
        <v>2211.7923121441918</v>
      </c>
      <c r="D91" s="1">
        <f t="shared" ref="D91:L91" si="35">D88*1000000/D76</f>
        <v>2239.0502175139368</v>
      </c>
      <c r="E91" s="1">
        <f t="shared" si="35"/>
        <v>2392.2636446008173</v>
      </c>
      <c r="F91" s="1">
        <f t="shared" si="35"/>
        <v>2528.9805847019861</v>
      </c>
      <c r="G91" s="1">
        <f t="shared" si="35"/>
        <v>2687.7994915861</v>
      </c>
      <c r="H91" s="1">
        <f t="shared" si="35"/>
        <v>2747.3267118834569</v>
      </c>
      <c r="I91" s="1">
        <f t="shared" si="35"/>
        <v>2620.2528545789801</v>
      </c>
      <c r="J91" s="1">
        <f t="shared" si="35"/>
        <v>2531.3015840874932</v>
      </c>
      <c r="K91" s="1">
        <f t="shared" si="35"/>
        <v>2681.9617907692914</v>
      </c>
      <c r="L91" s="10">
        <f t="shared" si="35"/>
        <v>2282.2039282901692</v>
      </c>
      <c r="M91" s="10">
        <f t="shared" ref="M91:R91" si="36">M88*1000000/M76</f>
        <v>2149.0741275278624</v>
      </c>
      <c r="N91" s="10">
        <f t="shared" si="36"/>
        <v>2139.6543924905195</v>
      </c>
      <c r="O91" s="10">
        <f t="shared" si="36"/>
        <v>2112.543855480712</v>
      </c>
      <c r="P91" s="10">
        <f t="shared" si="36"/>
        <v>2102.9310162602205</v>
      </c>
      <c r="Q91" s="10">
        <f t="shared" si="36"/>
        <v>2215.9624891634844</v>
      </c>
      <c r="R91" s="10">
        <f t="shared" si="36"/>
        <v>2380.7333473149561</v>
      </c>
      <c r="S91" s="10">
        <f>S88*1000000/S76</f>
        <v>2518.8457288074164</v>
      </c>
      <c r="T91" s="10">
        <f>T88*1000000/T76</f>
        <v>2592.6176329762761</v>
      </c>
      <c r="U91" s="10">
        <f>U88*1000000/U76</f>
        <v>2639.4154851318876</v>
      </c>
    </row>
    <row r="92" spans="2:23" x14ac:dyDescent="0.15">
      <c r="M92" s="1"/>
      <c r="N92" s="1"/>
      <c r="O92" s="1"/>
      <c r="P92" s="1"/>
    </row>
    <row r="93" spans="2:23" x14ac:dyDescent="0.15">
      <c r="B93" t="s">
        <v>165</v>
      </c>
      <c r="M93" s="1"/>
      <c r="N93" s="1"/>
      <c r="O93" s="1"/>
      <c r="P93" s="1"/>
    </row>
    <row r="94" spans="2:23" x14ac:dyDescent="0.15">
      <c r="M94" s="1"/>
      <c r="N94" s="1"/>
      <c r="O94" s="1"/>
      <c r="P94" s="1"/>
    </row>
    <row r="95" spans="2:23" x14ac:dyDescent="0.15">
      <c r="B95" s="3" t="s">
        <v>25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4">
        <f t="shared" ref="M95:R95" si="37">SUM(M96:M100)</f>
        <v>0</v>
      </c>
      <c r="N95" s="4">
        <f t="shared" si="37"/>
        <v>81735.700000000012</v>
      </c>
      <c r="O95" s="4">
        <f t="shared" si="37"/>
        <v>82689.570000000007</v>
      </c>
      <c r="P95" s="4">
        <f t="shared" si="37"/>
        <v>80533.23000000001</v>
      </c>
      <c r="Q95" s="4">
        <f t="shared" si="37"/>
        <v>84433.62999999999</v>
      </c>
      <c r="R95" s="4">
        <f t="shared" si="37"/>
        <v>86754.240000000005</v>
      </c>
      <c r="S95" s="4">
        <f>Cat!S94+Gal!S94+And!S94+Ast!S94+Cnt!S94+Rio!S94+Mu!S94+Va!S94+Ara!S94+'C-M'!S94+Cana!S98+Ex!S94+Bal!S94+Mad!S94+CyL!S94</f>
        <v>92337.332809999993</v>
      </c>
      <c r="T95" s="4">
        <f>Cat!T94+Gal!T94+And!T94+Ast!T94+Cnt!T94+Rio!T94+Mu!T94+Va!T94+Ara!T94+'C-M'!T94+Cana!T98+Ex!T94+Bal!T94+Mad!T94+CyL!T94</f>
        <v>95919.340000000011</v>
      </c>
      <c r="U95" s="4">
        <f>Cat!U94+Gal!U94+And!U94+Ast!U94+Cnt!U94+Rio!U94+Mu!U94+Va!U94+Ara!U94+'C-M'!U94+Cana!U98+Ex!U94+Bal!U94+Mad!U94+CyL!U94</f>
        <v>102734.92</v>
      </c>
      <c r="V95" s="4">
        <f>Cat!V94+Gal!V94+And!V94+Ast!V94+Cnt!V94+Rio!V94+Mu!V94+Va!V94+Ara!V94+'C-M'!V94+Cana!V98+Ex!V94+Bal!V94+Mad!V94+CyL!V94</f>
        <v>105802.54359999001</v>
      </c>
      <c r="W95" s="4">
        <f>Cat!W94+Gal!W94+And!W94+Ast!W94+Cnt!W94+Rio!W94+Mu!W94+Va!W94+Ara!W94+'C-M'!W94+Cana!W98+Ex!W94+Bal!W94+Mad!W94+CyL!W94</f>
        <v>105522.59856001001</v>
      </c>
    </row>
    <row r="96" spans="2:23" x14ac:dyDescent="0.15">
      <c r="B96" t="s">
        <v>26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f>Cat!N95+Gal!N95+And!N95+Ast!N95+Cnt!N95+Rio!N95+Mu!N95+Va!N95+Ara!N95+'C-M'!N95+Cana!N99+Ex!N95+Bal!N95+Mad!N95+CyL!N95</f>
        <v>33588.79</v>
      </c>
      <c r="O96" s="1">
        <f>Cat!O95+Gal!O95+And!O95+Ast!O95+Cnt!O95+Rio!O95+Mu!O95+Va!O95+Ara!O95+'C-M'!O95+Cana!O99+Ex!O95+Bal!O95+Mad!O95+CyL!O95</f>
        <v>33161.299999999996</v>
      </c>
      <c r="P96" s="1">
        <f>Cat!P95+Gal!P95+And!P95+Ast!P95+Cnt!P95+Rio!P95+Mu!P95+Va!P95+Ara!P95+'C-M'!P95+Cana!P99+Ex!P95+Bal!P95+Mad!P95+CyL!P95</f>
        <v>31901.11</v>
      </c>
      <c r="Q96" s="1">
        <f>Cat!Q95+Gal!Q95+And!Q95+Ast!Q95+Cnt!Q95+Rio!Q95+Mu!Q95+Va!Q95+Ara!Q95+'C-M'!Q95+Cana!Q99+Ex!Q95+Bal!Q95+Mad!Q95+CyL!Q95</f>
        <v>33238.83</v>
      </c>
      <c r="R96" s="1">
        <f>Cat!R95+Gal!R95+And!R95+Ast!R95+Cnt!R95+Rio!R95+Mu!R95+Va!R95+Ara!R95+'C-M'!R95+Cana!R99+Ex!R95+Bal!R95+Mad!R95+CyL!R95</f>
        <v>34028.090000000004</v>
      </c>
    </row>
    <row r="97" spans="2:21" x14ac:dyDescent="0.15">
      <c r="B97" t="s">
        <v>27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f>Cat!N96+Gal!N96+And!N96+Ast!N96+Cnt!N96+Rio!N96+Mu!N96+Va!N96+Ara!N96+'C-M'!N96+Cana!N100+Ex!N96+Bal!N96+Mad!N96+CyL!N96</f>
        <v>23368.59</v>
      </c>
      <c r="O97" s="1">
        <f>Cat!O96+Gal!O96+And!O96+Ast!O96+Cnt!O96+Rio!O96+Mu!O96+Va!O96+Ara!O96+'C-M'!O96+Cana!O100+Ex!O96+Bal!O96+Mad!O96+CyL!O96</f>
        <v>26781.920000000002</v>
      </c>
      <c r="P97" s="1">
        <f>Cat!P96+Gal!P96+And!P96+Ast!P96+Cnt!P96+Rio!P96+Mu!P96+Va!P96+Ara!P96+'C-M'!P96+Cana!P100+Ex!P96+Bal!P96+Mad!P96+CyL!P96</f>
        <v>26876.02</v>
      </c>
      <c r="Q97" s="1">
        <f>Cat!Q96+Gal!Q96+And!Q96+Ast!Q96+Cnt!Q96+Rio!Q96+Mu!Q96+Va!Q96+Ara!Q96+'C-M'!Q96+Cana!Q100+Ex!Q96+Bal!Q96+Mad!Q96+CyL!Q96</f>
        <v>29527.399999999994</v>
      </c>
      <c r="R97" s="1">
        <f>Cat!R96+Gal!R96+And!R96+Ast!R96+Cnt!R96+Rio!R96+Mu!R96+Va!R96+Ara!R96+'C-M'!R96+Cana!R100+Ex!R96+Bal!R96+Mad!R96+CyL!R96</f>
        <v>30704.880000000001</v>
      </c>
    </row>
    <row r="98" spans="2:21" x14ac:dyDescent="0.15">
      <c r="B98" t="s">
        <v>28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f>Cat!N97+Gal!N97+And!N97+Ast!N97+Cnt!N97+Rio!N97+Mu!N97+Va!N97+Ara!N97+'C-M'!N97+Cana!N101+Ex!N97+Bal!N97+Mad!N97+CyL!N97</f>
        <v>11048.29</v>
      </c>
      <c r="O98" s="1">
        <f>Cat!O97+Gal!O97+And!O97+Ast!O97+Cnt!O97+Rio!O97+Mu!O97+Va!O97+Ara!O97+'C-M'!O97+Cana!O101+Ex!O97+Bal!O97+Mad!O97+CyL!O97</f>
        <v>12245.760000000002</v>
      </c>
      <c r="P98" s="1">
        <f>Cat!P97+Gal!P97+And!P97+Ast!P97+Cnt!P97+Rio!P97+Mu!P97+Va!P97+Ara!P97+'C-M'!P97+Cana!P101+Ex!P97+Bal!P97+Mad!P97+CyL!P97</f>
        <v>12420.410000000003</v>
      </c>
      <c r="Q98" s="1">
        <f>Cat!Q97+Gal!Q97+And!Q97+Ast!Q97+Cnt!Q97+Rio!Q97+Mu!Q97+Va!Q97+Ara!Q97+'C-M'!Q97+Cana!Q101+Ex!Q97+Bal!Q97+Mad!Q97+CyL!Q97</f>
        <v>12053.140000000001</v>
      </c>
      <c r="R98" s="1">
        <f>Cat!R97+Gal!R97+And!R97+Ast!R97+Cnt!R97+Rio!R97+Mu!R97+Va!R97+Ara!R97+'C-M'!R97+Cana!R101+Ex!R97+Bal!R97+Mad!R97+CyL!R97</f>
        <v>12411.630000000001</v>
      </c>
    </row>
    <row r="99" spans="2:21" x14ac:dyDescent="0.15">
      <c r="B99" t="s">
        <v>29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f>Cat!N98+Gal!N98+And!N98+Ast!N98+Cnt!N98+Rio!N98+Mu!N98+Va!N98+Ara!N98+'C-M'!N98+Cana!N102+Ex!N98+Bal!N98+Mad!N98+CyL!N98</f>
        <v>6928.3900000000012</v>
      </c>
      <c r="O99" s="1">
        <f>Cat!O98+Gal!O98+And!O98+Ast!O98+Cnt!O98+Rio!O98+Mu!O98+Va!O98+Ara!O98+'C-M'!O98+Cana!O102+Ex!O98+Bal!O98+Mad!O98+CyL!O98</f>
        <v>1966.3100000000006</v>
      </c>
      <c r="P99" s="1">
        <f>Cat!P98+Gal!P98+And!P98+Ast!P98+Cnt!P98+Rio!P98+Mu!P98+Va!P98+Ara!P98+'C-M'!P98+Cana!P102+Ex!P98+Bal!P98+Mad!P98+CyL!P98</f>
        <v>1101.06</v>
      </c>
      <c r="Q99" s="1">
        <f>Cat!Q98+Gal!Q98+And!Q98+Ast!Q98+Cnt!Q98+Rio!Q98+Mu!Q98+Va!Q98+Ara!Q98+'C-M'!Q98+Cana!Q102+Ex!Q98+Bal!Q98+Mad!Q98+CyL!Q98</f>
        <v>877.79</v>
      </c>
      <c r="R99" s="1">
        <f>Cat!R98+Gal!R98+And!R98+Ast!R98+Cnt!R98+Rio!R98+Mu!R98+Va!R98+Ara!R98+'C-M'!R98+Cana!R102+Ex!R98+Bal!R98+Mad!R98+CyL!R98</f>
        <v>1052.8</v>
      </c>
    </row>
    <row r="100" spans="2:21" x14ac:dyDescent="0.15">
      <c r="B100" t="s">
        <v>30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>Cat!N99+Gal!N99+And!N99+Ast!N99+Cnt!N99+Rio!N99+Mu!N99+Va!N99+Ara!N99+'C-M'!N99+Cana!N103+Ex!N99+Bal!N99+Mad!N99+CyL!N99</f>
        <v>6801.64</v>
      </c>
      <c r="O100" s="1">
        <f>Cat!O99+Gal!O99+And!O99+Ast!O99+Cnt!O99+Rio!O99+Mu!O99+Va!O99+Ara!O99+'C-M'!O99+Cana!O103+Ex!O99+Bal!O99+Mad!O99+CyL!O99</f>
        <v>8534.2799999999988</v>
      </c>
      <c r="P100" s="1">
        <f>Cat!P99+Gal!P99+And!P99+Ast!P99+Cnt!P99+Rio!P99+Mu!P99+Va!P99+Ara!P99+'C-M'!P99+Cana!P103+Ex!P99+Bal!P99+Mad!P99+CyL!P99</f>
        <v>8234.6299999999992</v>
      </c>
      <c r="Q100" s="1">
        <f>Cat!Q99+Gal!Q99+And!Q99+Ast!Q99+Cnt!Q99+Rio!Q99+Mu!Q99+Va!Q99+Ara!Q99+'C-M'!Q99+Cana!Q103+Ex!Q99+Bal!Q99+Mad!Q99+CyL!Q99</f>
        <v>8736.4700000000012</v>
      </c>
      <c r="R100" s="1">
        <f>Cat!R99+Gal!R99+And!R99+Ast!R99+Cnt!R99+Rio!R99+Mu!R99+Va!R99+Ara!R99+'C-M'!R99+Cana!R103+Ex!R99+Bal!R99+Mad!R99+CyL!R99</f>
        <v>8556.8399999999965</v>
      </c>
    </row>
    <row r="101" spans="2:2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21" x14ac:dyDescent="0.15">
      <c r="B102" s="3" t="s">
        <v>31</v>
      </c>
      <c r="C102" s="1"/>
      <c r="D102" s="1"/>
      <c r="E102" s="1"/>
      <c r="F102" s="1"/>
      <c r="G102" s="1"/>
      <c r="H102" s="1"/>
      <c r="I102" s="1"/>
      <c r="J102" s="1"/>
      <c r="K102" s="1"/>
      <c r="L102" s="4"/>
      <c r="M102" s="4">
        <f>SUM(M103:M107)</f>
        <v>4283.5999999999995</v>
      </c>
      <c r="N102" s="4">
        <f>SUM(N103:N107)</f>
        <v>4320.42</v>
      </c>
      <c r="O102" s="4">
        <f>SUM(O103:O107)</f>
        <v>823.79999999999973</v>
      </c>
      <c r="P102" s="4">
        <f>SUM(P103:P107)</f>
        <v>6897.8</v>
      </c>
      <c r="Q102" s="4">
        <f>Cat!Q101+Gal!Q101+And!Q101+Ast!Q101+Cnt!Q101+Rio!Q101+Mu!Q101+Va!Q101+Ara!Q101+'C-M'!Q101+Cana!Q105+Ex!Q101+Bal!Q101+Mad!Q101+CyL!Q101</f>
        <v>7404.670000000001</v>
      </c>
      <c r="R102" s="4">
        <f>Cat!R101+Gal!R101+And!R101+Ast!R101+Cnt!R101+Rio!R101+Mu!R101+Va!R101+Ara!R101+'C-M'!R101+Cana!R105+Ex!R101+Bal!R101+Mad!R101+CyL!R101</f>
        <v>9027.9922130400009</v>
      </c>
    </row>
    <row r="103" spans="2:21" x14ac:dyDescent="0.15">
      <c r="B103" t="s">
        <v>32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f>Cat!M102+Gal!M102+And!M102+Ast!M102+Cnt!M102+Rio!M102+Mu!M102+Va!M102+Ara!M102+'C-M'!M102+Cana!M106+Ex!M102+Bal!M102+Mad!M102+CyL!M102</f>
        <v>-1520.77</v>
      </c>
      <c r="N103" s="1">
        <f>Cat!N102+Gal!N102+And!N102+Ast!N102+Cnt!N102+Rio!N102+Mu!N102+Va!N102+Ara!N102+'C-M'!N102+Cana!N106+Ex!N102+Bal!N102+Mad!N102+CyL!N102</f>
        <v>1857.77</v>
      </c>
      <c r="O103" s="1">
        <f>Cat!O102+Gal!O102+And!O102+Ast!O102+Cnt!O102+Rio!O102+Mu!O102+Va!O102+Ara!O102+'C-M'!O102+Cana!O106+Ex!O102+Bal!O102+Mad!O102+CyL!O102</f>
        <v>-1988.2300000000002</v>
      </c>
      <c r="P103" s="1">
        <f>Cat!P102+Gal!P102+And!P102+Ast!P102+Cnt!P102+Rio!P102+Mu!P102+Va!P102+Ara!P102+'C-M'!P102+Cana!P106+Ex!P102+Bal!P102+Mad!P102+CyL!P102</f>
        <v>2261.5299999999997</v>
      </c>
    </row>
    <row r="104" spans="2:21" x14ac:dyDescent="0.15">
      <c r="B104" t="s">
        <v>33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f>Cat!M103+Gal!M103+And!M103+Ast!M103+Cnt!M103+Rio!M103+Mu!M103+Va!M103+Ara!M103+'C-M'!M103+Cana!M107+Ex!M103+Bal!M103+Mad!M103+CyL!M103</f>
        <v>1851.5000000000002</v>
      </c>
      <c r="N104" s="1">
        <f>Cat!N103+Gal!N103+And!N103+Ast!N103+Cnt!N103+Rio!N103+Mu!N103+Va!N103+Ara!N103+'C-M'!N103+Cana!N107+Ex!N103+Bal!N103+Mad!N103+CyL!N103</f>
        <v>56.19</v>
      </c>
      <c r="O104" s="1">
        <f>Cat!O103+Gal!O103+And!O103+Ast!O103+Cnt!O103+Rio!O103+Mu!O103+Va!O103+Ara!O103+'C-M'!O103+Cana!O107+Ex!O103+Bal!O103+Mad!O103+CyL!O103</f>
        <v>-853.83</v>
      </c>
      <c r="P104" s="1">
        <f>Cat!P103+Gal!P103+And!P103+Ast!P103+Cnt!P103+Rio!P103+Mu!P103+Va!P103+Ara!P103+'C-M'!P103+Cana!P107+Ex!P103+Bal!P103+Mad!P103+CyL!P103</f>
        <v>54.779999999999994</v>
      </c>
    </row>
    <row r="105" spans="2:21" x14ac:dyDescent="0.15">
      <c r="B105" t="s">
        <v>34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f>Cat!M104+Gal!M104+And!M104+Ast!M104+Cnt!M104+Rio!M104+Mu!M104+Va!M104+Ara!M104+'C-M'!M104+Cana!M108+Ex!M104+Bal!M104+Mad!M104+CyL!M104</f>
        <v>-793.86</v>
      </c>
      <c r="N105" s="1">
        <f>Cat!N104+Gal!N104+And!N104+Ast!N104+Cnt!N104+Rio!N104+Mu!N104+Va!N104+Ara!N104+'C-M'!N104+Cana!N108+Ex!N104+Bal!N104+Mad!N104+CyL!N104</f>
        <v>-1559.6499999999999</v>
      </c>
      <c r="O105" s="1">
        <f>Cat!O104+Gal!O104+And!O104+Ast!O104+Cnt!O104+Rio!O104+Mu!O104+Va!O104+Ara!O104+'C-M'!O104+Cana!O108+Ex!O104+Bal!O104+Mad!O104+CyL!O104</f>
        <v>-731.38999999999987</v>
      </c>
      <c r="P105" s="1">
        <f>Cat!P104+Gal!P104+And!P104+Ast!P104+Cnt!P104+Rio!P104+Mu!P104+Va!P104+Ara!P104+'C-M'!P104+Cana!P108+Ex!P104+Bal!P104+Mad!P104+CyL!P104</f>
        <v>-114.10000000000001</v>
      </c>
    </row>
    <row r="106" spans="2:21" x14ac:dyDescent="0.15">
      <c r="B106" t="s">
        <v>35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f>Cat!M105+Gal!M105+And!M105+Ast!M105+Cnt!M105+Rio!M105+Mu!M105+Va!M105+Ara!M105+'C-M'!M105+Cana!M109+Ex!M105+Bal!M105+Mad!M105+CyL!M105</f>
        <v>4770.58</v>
      </c>
      <c r="N106" s="1">
        <f>Cat!N105+Gal!N105+And!N105+Ast!N105+Cnt!N105+Rio!N105+Mu!N105+Va!N105+Ara!N105+'C-M'!N105+Cana!N109+Ex!N105+Bal!N105+Mad!N105+CyL!N105</f>
        <v>3966.1099999999997</v>
      </c>
      <c r="O106" s="1">
        <f>Cat!O105+Gal!O105+And!O105+Ast!O105+Cnt!O105+Rio!O105+Mu!O105+Va!O105+Ara!O105+'C-M'!O105+Cana!O109+Ex!O105+Bal!O105+Mad!O105+CyL!O105</f>
        <v>4397.25</v>
      </c>
      <c r="P106" s="1">
        <f>Cat!P105+Gal!P105+And!P105+Ast!P105+Cnt!P105+Rio!P105+Mu!P105+Va!P105+Ara!P105+'C-M'!P105+Cana!P109+Ex!P105+Bal!P105+Mad!P105+CyL!P105</f>
        <v>4695.59</v>
      </c>
    </row>
    <row r="107" spans="2:21" x14ac:dyDescent="0.15">
      <c r="B107" t="s">
        <v>68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f>Cat!M106+Gal!M106+And!M106+Ast!M106+Cnt!M106+Rio!M106+Mu!M106+Va!M106+Ara!M106+'C-M'!M106+Cana!M110+Ex!M106+Bal!M106+Mad!M106+CyL!M106</f>
        <v>-23.85</v>
      </c>
      <c r="N107" s="1">
        <f>Cat!N106+Gal!N106+And!N106+Ast!N106+Cnt!N106+Rio!N106+Mu!N106+Va!N106+Ara!N106+'C-M'!N106+Cana!N110+Ex!N106+Bal!N106+Mad!N106+CyL!N106</f>
        <v>0</v>
      </c>
      <c r="O107" s="1">
        <f>Cat!O106+Gal!O106+And!O106+Ast!O106+Cnt!O106+Rio!O106+Mu!O106+Va!O106+Ara!O106+'C-M'!O106+Cana!O110+Ex!O106+Bal!O106+Mad!O106+CyL!O106</f>
        <v>0</v>
      </c>
      <c r="P107" s="1">
        <f>Cat!P106+Gal!P106+And!P106+Ast!P106+Cnt!P106+Rio!P106+Mu!P106+Va!P106+Ara!P106+'C-M'!P106+Cana!P110+Ex!P106+Bal!P106+Mad!P106+CyL!P106</f>
        <v>0</v>
      </c>
    </row>
    <row r="109" spans="2:21" x14ac:dyDescent="0.15">
      <c r="B109" s="3" t="s">
        <v>126</v>
      </c>
    </row>
    <row r="110" spans="2:21" x14ac:dyDescent="0.15">
      <c r="B110" t="s">
        <v>127</v>
      </c>
      <c r="M110" s="1"/>
      <c r="N110" s="1">
        <f>Cat!N109+Gal!N109+And!N109+Ast!N109+Cnt!N109+Rio!N109+Mu!N109+Va!N109+Ara!N109+'C-M'!N109+Cana!N113+Ex!N109+Bal!N109+Mad!N109+CyL!N109</f>
        <v>604.9</v>
      </c>
      <c r="O110" s="1">
        <f>Cat!O109+Gal!O109+And!O109+Ast!O109+Cnt!O109+Rio!O109+Mu!O109+Va!O109+Ara!O109+'C-M'!O109+Cana!O113+Ex!O109+Bal!O109+Mad!O109+CyL!O109</f>
        <v>1151.442</v>
      </c>
      <c r="P110" s="1">
        <f>Cat!P109+Gal!P109+And!P109+Ast!P109+Cnt!P109+Rio!P109+Mu!P109+Va!P109+Ara!P109+'C-M'!P109+Cana!P113+Ex!P109+Bal!P109+Mad!P109+CyL!P109</f>
        <v>902.99808919999998</v>
      </c>
      <c r="Q110" s="1">
        <f>Cat!Q109+Gal!Q109+And!Q109+Ast!Q109+Cnt!Q109+Rio!Q109+Mu!Q109+Va!Q109+Ara!Q109+'C-M'!Q109+Cana!Q113+Ex!Q109+Bal!Q109+Mad!Q109+CyL!Q109</f>
        <v>944.70099999999979</v>
      </c>
      <c r="R110" s="1">
        <f>Cat!R109+Gal!R109+And!R109+Ast!R109+Cnt!R109+Rio!R109+Mu!R109+Va!R109+Ara!R109+'C-M'!R109+Cana!R113+Ex!R109+Bal!R109+Mad!R109+CyL!R109</f>
        <v>988.92183333000025</v>
      </c>
      <c r="S110" s="1">
        <f>Cat!S109+Gal!S109+And!S109+Ast!S109+Cnt!S109+Rio!S109+Mu!S109+Va!S109+Ara!S109+'C-M'!S109+Cana!S113+Ex!S109+Bal!S109+Mad!S109+CyL!S109</f>
        <v>1063.492</v>
      </c>
      <c r="T110" s="1">
        <f>Cat!T109+Gal!T109+And!T109+Ast!T109+Cnt!T109+Rio!T109+Mu!T109+Va!T109+Ara!T109+'C-M'!T109+Cana!T113+Ex!T109+Bal!T109+Mad!T109+CyL!T109</f>
        <v>1120.9679999999998</v>
      </c>
      <c r="U110" s="1">
        <f>Cat!U109+Gal!U109+And!U109+Ast!U109+Cnt!U109+Rio!U109+Mu!U109+Va!U109+Ara!U109+'C-M'!U109+Cana!U113+Ex!U109+Bal!U109+Mad!U109+CyL!U109</f>
        <v>1087.3013707900002</v>
      </c>
    </row>
    <row r="111" spans="2:21" x14ac:dyDescent="0.15">
      <c r="B111" t="s">
        <v>128</v>
      </c>
      <c r="M111" s="1"/>
      <c r="N111" s="22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6F14-B257-394D-A86C-DB605EE4BC72}">
  <dimension ref="B3:X63"/>
  <sheetViews>
    <sheetView topLeftCell="A32" zoomScale="130" zoomScaleNormal="130" workbookViewId="0">
      <pane xSplit="16480" topLeftCell="R1" activePane="topRight"/>
      <selection activeCell="K33" sqref="K33"/>
      <selection pane="topRight" activeCell="S47" sqref="S47:T47"/>
    </sheetView>
  </sheetViews>
  <sheetFormatPr baseColWidth="10" defaultRowHeight="13" x14ac:dyDescent="0.15"/>
  <cols>
    <col min="1" max="1" width="3.83203125" customWidth="1"/>
  </cols>
  <sheetData>
    <row r="3" spans="2:24" x14ac:dyDescent="0.15">
      <c r="B3" s="47" t="s">
        <v>167</v>
      </c>
    </row>
    <row r="4" spans="2:24" x14ac:dyDescent="0.15">
      <c r="B4" t="s">
        <v>168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2" t="s">
        <v>169</v>
      </c>
      <c r="O4" s="2">
        <v>2010</v>
      </c>
      <c r="P4" s="2">
        <v>2011</v>
      </c>
      <c r="Q4" s="2">
        <v>2012</v>
      </c>
      <c r="R4" s="2">
        <v>2013</v>
      </c>
      <c r="S4" s="2">
        <f t="shared" ref="S4:X4" si="0">R4+1</f>
        <v>2014</v>
      </c>
      <c r="T4" s="2">
        <f t="shared" si="0"/>
        <v>2015</v>
      </c>
      <c r="U4" s="2">
        <f t="shared" si="0"/>
        <v>2016</v>
      </c>
      <c r="V4" s="2">
        <f t="shared" si="0"/>
        <v>2017</v>
      </c>
      <c r="W4" s="2">
        <f t="shared" si="0"/>
        <v>2018</v>
      </c>
      <c r="X4" s="2">
        <f t="shared" si="0"/>
        <v>2019</v>
      </c>
    </row>
    <row r="5" spans="2:24" x14ac:dyDescent="0.15">
      <c r="B5" s="1" t="s">
        <v>7</v>
      </c>
      <c r="C5" s="1">
        <v>6207533</v>
      </c>
      <c r="D5" s="1">
        <v>6261999</v>
      </c>
      <c r="E5" s="1">
        <v>6361365</v>
      </c>
      <c r="F5" s="1">
        <v>6506440</v>
      </c>
      <c r="G5" s="1">
        <v>6704146</v>
      </c>
      <c r="H5" s="1">
        <v>6813319</v>
      </c>
      <c r="I5" s="1">
        <v>6995206</v>
      </c>
      <c r="J5" s="1">
        <v>7134697</v>
      </c>
      <c r="K5" s="1">
        <v>7210508</v>
      </c>
      <c r="L5" s="1">
        <v>7364078</v>
      </c>
      <c r="M5" s="1">
        <v>7475420</v>
      </c>
      <c r="N5" s="1">
        <v>7475420</v>
      </c>
      <c r="O5" s="1">
        <v>7512381</v>
      </c>
      <c r="P5" s="1">
        <v>7539618</v>
      </c>
      <c r="Q5" s="1">
        <v>7570908</v>
      </c>
      <c r="R5" s="1">
        <v>7553650</v>
      </c>
      <c r="S5" s="48">
        <v>7518903</v>
      </c>
      <c r="T5" s="48">
        <v>7508106</v>
      </c>
      <c r="U5" s="1">
        <v>7522596</v>
      </c>
      <c r="V5" s="1">
        <v>7555830</v>
      </c>
      <c r="W5" s="1">
        <v>7600065</v>
      </c>
      <c r="X5" s="1">
        <v>7675217</v>
      </c>
    </row>
    <row r="6" spans="2:24" x14ac:dyDescent="0.15">
      <c r="B6" s="1" t="s">
        <v>8</v>
      </c>
      <c r="C6" s="1">
        <v>2730337</v>
      </c>
      <c r="D6" s="1">
        <v>2731900</v>
      </c>
      <c r="E6" s="1">
        <v>2732926</v>
      </c>
      <c r="F6" s="1">
        <v>2737370</v>
      </c>
      <c r="G6" s="1">
        <v>2751094</v>
      </c>
      <c r="H6" s="1">
        <v>2750985</v>
      </c>
      <c r="I6" s="1">
        <v>2762198</v>
      </c>
      <c r="J6" s="1">
        <v>2767524</v>
      </c>
      <c r="K6" s="1">
        <v>2772533</v>
      </c>
      <c r="L6" s="1">
        <v>2784169</v>
      </c>
      <c r="M6" s="1">
        <v>2796089</v>
      </c>
      <c r="N6" s="1">
        <v>2796089</v>
      </c>
      <c r="O6" s="1">
        <v>2797653</v>
      </c>
      <c r="P6" s="1">
        <v>2795422</v>
      </c>
      <c r="Q6" s="1">
        <v>2781498</v>
      </c>
      <c r="R6" s="1">
        <v>2765940</v>
      </c>
      <c r="S6" s="48">
        <v>2748695</v>
      </c>
      <c r="T6" s="48">
        <v>2732347</v>
      </c>
      <c r="U6" s="1">
        <v>2718525</v>
      </c>
      <c r="V6" s="1">
        <v>2708339</v>
      </c>
      <c r="W6" s="1">
        <v>2701743</v>
      </c>
      <c r="X6" s="1">
        <v>2699499</v>
      </c>
    </row>
    <row r="7" spans="2:24" x14ac:dyDescent="0.15">
      <c r="B7" s="1" t="s">
        <v>9</v>
      </c>
      <c r="C7" s="1">
        <v>7305117</v>
      </c>
      <c r="D7" s="1">
        <v>7340052</v>
      </c>
      <c r="E7" s="1">
        <v>7403968</v>
      </c>
      <c r="F7" s="1">
        <v>7478432</v>
      </c>
      <c r="G7" s="1">
        <v>7606848</v>
      </c>
      <c r="H7" s="1">
        <v>7687518</v>
      </c>
      <c r="I7" s="1">
        <v>7849799</v>
      </c>
      <c r="J7" s="1">
        <v>7975672</v>
      </c>
      <c r="K7" s="1">
        <v>8059461</v>
      </c>
      <c r="L7" s="1">
        <v>8202220</v>
      </c>
      <c r="M7" s="1">
        <v>8302923</v>
      </c>
      <c r="N7" s="1">
        <v>8302923</v>
      </c>
      <c r="O7" s="1">
        <v>8370975</v>
      </c>
      <c r="P7" s="1">
        <v>8424102</v>
      </c>
      <c r="Q7" s="1">
        <v>8449985</v>
      </c>
      <c r="R7" s="1">
        <v>8440300</v>
      </c>
      <c r="S7" s="1">
        <v>8402305</v>
      </c>
      <c r="T7" s="48">
        <v>8399043</v>
      </c>
      <c r="U7" s="1">
        <v>8388107</v>
      </c>
      <c r="V7" s="1">
        <v>8379820</v>
      </c>
      <c r="W7" s="1">
        <v>8384408</v>
      </c>
      <c r="X7" s="1">
        <v>8414240</v>
      </c>
    </row>
    <row r="8" spans="2:24" x14ac:dyDescent="0.15">
      <c r="B8" s="1" t="s">
        <v>10</v>
      </c>
      <c r="C8" s="1">
        <v>1084314</v>
      </c>
      <c r="D8" s="1">
        <v>1076567</v>
      </c>
      <c r="E8" s="1">
        <v>1075329</v>
      </c>
      <c r="F8" s="1">
        <v>1073971</v>
      </c>
      <c r="G8" s="1">
        <v>1075381</v>
      </c>
      <c r="H8" s="1">
        <v>1073761</v>
      </c>
      <c r="I8" s="1">
        <v>1076635</v>
      </c>
      <c r="J8" s="1">
        <v>1076896</v>
      </c>
      <c r="K8" s="1">
        <v>1074862</v>
      </c>
      <c r="L8" s="1">
        <v>1080138</v>
      </c>
      <c r="M8" s="1">
        <v>1085289</v>
      </c>
      <c r="N8" s="1">
        <v>1085289</v>
      </c>
      <c r="O8" s="1">
        <v>1084341</v>
      </c>
      <c r="P8" s="1">
        <v>1081487</v>
      </c>
      <c r="Q8" s="1">
        <v>1077360</v>
      </c>
      <c r="R8" s="1">
        <v>1068165</v>
      </c>
      <c r="S8" s="48">
        <v>1061756</v>
      </c>
      <c r="T8" s="1">
        <v>1051229</v>
      </c>
      <c r="U8" s="1">
        <v>1042608</v>
      </c>
      <c r="V8" s="1">
        <v>1034960</v>
      </c>
      <c r="W8" s="1">
        <v>1028244</v>
      </c>
      <c r="X8" s="1">
        <v>1022800</v>
      </c>
    </row>
    <row r="9" spans="2:24" x14ac:dyDescent="0.15">
      <c r="B9" s="1" t="s">
        <v>11</v>
      </c>
      <c r="C9" s="1">
        <v>528478</v>
      </c>
      <c r="D9" s="1">
        <v>531159</v>
      </c>
      <c r="E9" s="1">
        <v>537606</v>
      </c>
      <c r="F9" s="1">
        <v>542275</v>
      </c>
      <c r="G9" s="1">
        <v>549690</v>
      </c>
      <c r="H9" s="1">
        <v>554784</v>
      </c>
      <c r="I9" s="1">
        <v>562309</v>
      </c>
      <c r="J9" s="1">
        <v>568091</v>
      </c>
      <c r="K9" s="1">
        <v>572824</v>
      </c>
      <c r="L9" s="1">
        <v>582138</v>
      </c>
      <c r="M9" s="1">
        <v>589235</v>
      </c>
      <c r="N9" s="1">
        <v>589235</v>
      </c>
      <c r="O9" s="1">
        <v>592250</v>
      </c>
      <c r="P9" s="1">
        <v>593121</v>
      </c>
      <c r="Q9" s="1">
        <v>593861</v>
      </c>
      <c r="R9" s="1">
        <v>591888</v>
      </c>
      <c r="S9" s="48">
        <v>588656</v>
      </c>
      <c r="T9" s="48">
        <v>585179</v>
      </c>
      <c r="U9" s="1">
        <v>582206</v>
      </c>
      <c r="V9" s="1">
        <v>580295</v>
      </c>
      <c r="W9" s="1">
        <v>580229</v>
      </c>
      <c r="X9" s="1">
        <v>581078</v>
      </c>
    </row>
    <row r="10" spans="2:24" x14ac:dyDescent="0.15">
      <c r="B10" s="1" t="s">
        <v>12</v>
      </c>
      <c r="C10" s="1">
        <v>265178</v>
      </c>
      <c r="D10" s="1">
        <v>264178</v>
      </c>
      <c r="E10" s="1">
        <v>270400</v>
      </c>
      <c r="F10" s="1">
        <v>281614</v>
      </c>
      <c r="G10" s="1">
        <v>287390</v>
      </c>
      <c r="H10" s="1">
        <v>293553</v>
      </c>
      <c r="I10" s="1">
        <v>301084</v>
      </c>
      <c r="J10" s="1">
        <v>306377</v>
      </c>
      <c r="K10" s="1">
        <v>308968</v>
      </c>
      <c r="L10" s="1">
        <v>317501</v>
      </c>
      <c r="M10" s="1">
        <v>321702</v>
      </c>
      <c r="N10" s="1">
        <v>321702</v>
      </c>
      <c r="O10" s="1">
        <v>322415</v>
      </c>
      <c r="P10" s="1">
        <v>322955</v>
      </c>
      <c r="Q10" s="1">
        <v>323609</v>
      </c>
      <c r="R10" s="1">
        <v>322027</v>
      </c>
      <c r="S10" s="48">
        <v>319002</v>
      </c>
      <c r="T10" s="1">
        <v>317053</v>
      </c>
      <c r="U10" s="1">
        <v>315794</v>
      </c>
      <c r="V10" s="1">
        <v>315381</v>
      </c>
      <c r="W10" s="1">
        <v>315675</v>
      </c>
      <c r="X10" s="1">
        <v>316798</v>
      </c>
    </row>
    <row r="11" spans="2:24" x14ac:dyDescent="0.15">
      <c r="B11" s="1" t="s">
        <v>37</v>
      </c>
      <c r="C11" s="1">
        <v>1131128</v>
      </c>
      <c r="D11" s="1">
        <v>1149328</v>
      </c>
      <c r="E11" s="1">
        <v>1190378</v>
      </c>
      <c r="F11" s="1">
        <v>1226993</v>
      </c>
      <c r="G11" s="1">
        <v>1269230</v>
      </c>
      <c r="H11" s="1">
        <v>1294694</v>
      </c>
      <c r="I11" s="1">
        <v>1335792</v>
      </c>
      <c r="J11" s="1">
        <v>1370306</v>
      </c>
      <c r="K11" s="1">
        <v>1392117</v>
      </c>
      <c r="L11" s="1">
        <v>1426109</v>
      </c>
      <c r="M11" s="1">
        <v>1446520</v>
      </c>
      <c r="N11" s="1">
        <v>1446520</v>
      </c>
      <c r="O11" s="1">
        <v>1461979</v>
      </c>
      <c r="P11" s="1">
        <v>1470069</v>
      </c>
      <c r="Q11" s="1">
        <v>1474449</v>
      </c>
      <c r="R11" s="1">
        <v>1472049</v>
      </c>
      <c r="S11" s="1">
        <v>1466818</v>
      </c>
      <c r="T11" s="1">
        <v>1467288</v>
      </c>
      <c r="U11" s="1">
        <v>1464847</v>
      </c>
      <c r="V11" s="1">
        <v>1470273</v>
      </c>
      <c r="W11" s="1">
        <v>1478509</v>
      </c>
      <c r="X11" s="1">
        <v>1493898</v>
      </c>
    </row>
    <row r="12" spans="2:24" x14ac:dyDescent="0.15">
      <c r="B12" s="1" t="s">
        <v>38</v>
      </c>
      <c r="C12" s="1">
        <v>4066474</v>
      </c>
      <c r="D12" s="1">
        <v>4120729</v>
      </c>
      <c r="E12" s="1">
        <v>4202608</v>
      </c>
      <c r="F12" s="1">
        <v>4326708</v>
      </c>
      <c r="G12" s="1">
        <v>4470885</v>
      </c>
      <c r="H12" s="1">
        <v>4543304</v>
      </c>
      <c r="I12" s="1">
        <v>4692449</v>
      </c>
      <c r="J12" s="1">
        <v>4806908</v>
      </c>
      <c r="K12" s="1">
        <v>4885029</v>
      </c>
      <c r="L12" s="1">
        <v>5029601</v>
      </c>
      <c r="M12" s="1">
        <v>5094675</v>
      </c>
      <c r="N12" s="1">
        <v>5094675</v>
      </c>
      <c r="O12" s="1">
        <v>5111706</v>
      </c>
      <c r="P12" s="1">
        <v>5117190</v>
      </c>
      <c r="Q12" s="1">
        <v>5129266</v>
      </c>
      <c r="R12" s="1">
        <v>5113815</v>
      </c>
      <c r="S12" s="48">
        <v>5004844</v>
      </c>
      <c r="T12" s="48">
        <v>4980689</v>
      </c>
      <c r="U12" s="1">
        <v>4959968</v>
      </c>
      <c r="V12" s="1">
        <v>4941509</v>
      </c>
      <c r="W12" s="1">
        <v>4963703</v>
      </c>
      <c r="X12" s="1">
        <v>5003769</v>
      </c>
    </row>
    <row r="13" spans="2:24" x14ac:dyDescent="0.15">
      <c r="B13" s="1" t="s">
        <v>39</v>
      </c>
      <c r="C13" s="1">
        <v>1186849</v>
      </c>
      <c r="D13" s="1">
        <v>1189909</v>
      </c>
      <c r="E13" s="1">
        <v>1199753</v>
      </c>
      <c r="F13" s="1">
        <v>1217514</v>
      </c>
      <c r="G13" s="1">
        <v>1230090</v>
      </c>
      <c r="H13" s="1">
        <v>1249584</v>
      </c>
      <c r="I13" s="1">
        <v>1269027</v>
      </c>
      <c r="J13" s="1">
        <v>1277471</v>
      </c>
      <c r="K13" s="1">
        <v>1296655</v>
      </c>
      <c r="L13" s="1">
        <v>1326918</v>
      </c>
      <c r="M13" s="1">
        <v>1345473</v>
      </c>
      <c r="N13" s="1">
        <v>1345473</v>
      </c>
      <c r="O13" s="1">
        <v>1347095</v>
      </c>
      <c r="P13" s="1">
        <v>1346293</v>
      </c>
      <c r="Q13" s="1">
        <v>1349467</v>
      </c>
      <c r="R13" s="1">
        <v>1347150</v>
      </c>
      <c r="S13" s="1">
        <v>1325385</v>
      </c>
      <c r="T13" s="48">
        <v>1317847</v>
      </c>
      <c r="U13" s="1">
        <v>1308563</v>
      </c>
      <c r="V13" s="1">
        <v>1308750</v>
      </c>
      <c r="W13" s="1">
        <v>1308728</v>
      </c>
      <c r="X13" s="1">
        <v>1319291</v>
      </c>
    </row>
    <row r="14" spans="2:24" x14ac:dyDescent="0.15">
      <c r="B14" s="1" t="s">
        <v>40</v>
      </c>
      <c r="C14" s="1">
        <v>1726199</v>
      </c>
      <c r="D14" s="1">
        <v>1734261</v>
      </c>
      <c r="E14" s="1">
        <v>1755053</v>
      </c>
      <c r="F14" s="1">
        <v>1782038</v>
      </c>
      <c r="G14" s="1">
        <v>1815781</v>
      </c>
      <c r="H14" s="1">
        <v>1848881</v>
      </c>
      <c r="I14" s="1">
        <v>1894667</v>
      </c>
      <c r="J14" s="1">
        <v>1932261</v>
      </c>
      <c r="K14" s="1">
        <v>1977304</v>
      </c>
      <c r="L14" s="1">
        <v>2043100</v>
      </c>
      <c r="M14" s="1">
        <v>2081313</v>
      </c>
      <c r="N14" s="1">
        <v>2081313</v>
      </c>
      <c r="O14" s="1">
        <v>2098373</v>
      </c>
      <c r="P14" s="1">
        <v>2115334</v>
      </c>
      <c r="Q14" s="1">
        <v>2121888</v>
      </c>
      <c r="R14" s="1">
        <v>2100998</v>
      </c>
      <c r="S14" s="48">
        <v>2078611</v>
      </c>
      <c r="T14" s="48">
        <v>2059191</v>
      </c>
      <c r="U14" s="1">
        <v>2041631</v>
      </c>
      <c r="V14" s="1">
        <v>2031479</v>
      </c>
      <c r="W14" s="1">
        <v>2026807</v>
      </c>
      <c r="X14" s="1">
        <v>2032863</v>
      </c>
    </row>
    <row r="15" spans="2:24" x14ac:dyDescent="0.15">
      <c r="B15" s="1" t="s">
        <v>41</v>
      </c>
      <c r="C15" s="1">
        <v>1672689</v>
      </c>
      <c r="D15" s="1">
        <v>1716276</v>
      </c>
      <c r="E15" s="1">
        <v>1781366</v>
      </c>
      <c r="F15" s="1">
        <v>1843755</v>
      </c>
      <c r="G15" s="1">
        <v>1894868</v>
      </c>
      <c r="H15" s="1">
        <v>1915540</v>
      </c>
      <c r="I15" s="1">
        <v>1968280</v>
      </c>
      <c r="J15" s="1">
        <v>1995833</v>
      </c>
      <c r="K15" s="1">
        <v>2025951</v>
      </c>
      <c r="L15" s="1">
        <v>2075968</v>
      </c>
      <c r="M15" s="1">
        <v>2103992</v>
      </c>
      <c r="N15" s="1">
        <v>2103992</v>
      </c>
      <c r="O15" s="1">
        <v>2118519</v>
      </c>
      <c r="P15" s="1">
        <v>2126769</v>
      </c>
      <c r="Q15" s="1">
        <v>2118344</v>
      </c>
      <c r="R15" s="1">
        <v>2118679</v>
      </c>
      <c r="S15" s="48">
        <v>2104815</v>
      </c>
      <c r="T15" s="48">
        <v>2100306</v>
      </c>
      <c r="U15" s="1">
        <v>2101924</v>
      </c>
      <c r="V15" s="1">
        <v>2108121</v>
      </c>
      <c r="W15" s="1">
        <v>2127685</v>
      </c>
      <c r="X15" s="1">
        <v>2153389</v>
      </c>
    </row>
    <row r="16" spans="2:24" x14ac:dyDescent="0.15">
      <c r="B16" s="1" t="s">
        <v>42</v>
      </c>
      <c r="C16" s="1">
        <v>1073574</v>
      </c>
      <c r="D16" s="1">
        <v>1069420</v>
      </c>
      <c r="E16" s="1">
        <v>1073381</v>
      </c>
      <c r="F16" s="1">
        <v>1073050</v>
      </c>
      <c r="G16" s="1">
        <v>1073904</v>
      </c>
      <c r="H16" s="1">
        <v>1075286</v>
      </c>
      <c r="I16" s="1">
        <v>1083879</v>
      </c>
      <c r="J16" s="1">
        <v>1086373</v>
      </c>
      <c r="K16" s="1">
        <v>1089990</v>
      </c>
      <c r="L16" s="1">
        <v>1097744</v>
      </c>
      <c r="M16" s="1">
        <v>1102410</v>
      </c>
      <c r="N16" s="1">
        <v>1102410</v>
      </c>
      <c r="O16" s="1">
        <v>1107220</v>
      </c>
      <c r="P16" s="1">
        <v>1109367</v>
      </c>
      <c r="Q16" s="1">
        <v>1108130</v>
      </c>
      <c r="R16" s="1">
        <v>1104004</v>
      </c>
      <c r="S16" s="48">
        <v>1099632</v>
      </c>
      <c r="T16" s="48">
        <v>1092997</v>
      </c>
      <c r="U16" s="1">
        <v>1087778</v>
      </c>
      <c r="V16" s="1">
        <v>1079920</v>
      </c>
      <c r="W16" s="1">
        <v>1072863</v>
      </c>
      <c r="X16" s="1">
        <v>1067710</v>
      </c>
    </row>
    <row r="17" spans="2:24" x14ac:dyDescent="0.15">
      <c r="B17" s="1" t="s">
        <v>77</v>
      </c>
      <c r="C17" s="1">
        <v>821820</v>
      </c>
      <c r="D17" s="1">
        <v>845630</v>
      </c>
      <c r="E17" s="1">
        <v>878627</v>
      </c>
      <c r="F17" s="1">
        <v>916968</v>
      </c>
      <c r="G17" s="1">
        <v>947361</v>
      </c>
      <c r="H17" s="1">
        <v>955045</v>
      </c>
      <c r="I17" s="1">
        <v>983131</v>
      </c>
      <c r="J17" s="1">
        <v>1001062</v>
      </c>
      <c r="K17" s="1">
        <v>1030650</v>
      </c>
      <c r="L17" s="1">
        <v>1072844</v>
      </c>
      <c r="M17" s="1">
        <v>1095426</v>
      </c>
      <c r="N17" s="1">
        <v>1095426</v>
      </c>
      <c r="O17" s="1">
        <v>1106049</v>
      </c>
      <c r="P17" s="1">
        <v>1113114</v>
      </c>
      <c r="Q17" s="1">
        <v>1119439</v>
      </c>
      <c r="R17" s="1">
        <v>1111674</v>
      </c>
      <c r="S17" s="48">
        <v>1103442</v>
      </c>
      <c r="T17" s="48">
        <v>1104479</v>
      </c>
      <c r="U17" s="1">
        <v>1107220</v>
      </c>
      <c r="V17" s="1">
        <v>1115999</v>
      </c>
      <c r="W17" s="1">
        <v>1128908</v>
      </c>
      <c r="X17" s="1">
        <v>1149460</v>
      </c>
    </row>
    <row r="18" spans="2:24" x14ac:dyDescent="0.15">
      <c r="B18" s="1" t="s">
        <v>16</v>
      </c>
      <c r="C18" s="1">
        <v>5145325</v>
      </c>
      <c r="D18" s="1">
        <v>5205408</v>
      </c>
      <c r="E18" s="1">
        <v>5372433</v>
      </c>
      <c r="F18" s="1">
        <v>5527152</v>
      </c>
      <c r="G18" s="1">
        <v>5718942</v>
      </c>
      <c r="H18" s="1">
        <v>5804829</v>
      </c>
      <c r="I18" s="1">
        <v>5964143</v>
      </c>
      <c r="J18" s="1">
        <v>6008183</v>
      </c>
      <c r="K18" s="1">
        <v>6081689</v>
      </c>
      <c r="L18" s="1">
        <v>6271638</v>
      </c>
      <c r="M18" s="1">
        <v>6386932</v>
      </c>
      <c r="N18" s="1">
        <v>6386932</v>
      </c>
      <c r="O18" s="1">
        <v>6458684</v>
      </c>
      <c r="P18" s="1">
        <v>6489680</v>
      </c>
      <c r="Q18" s="1">
        <v>6498560</v>
      </c>
      <c r="R18" s="1">
        <v>6495551</v>
      </c>
      <c r="S18" s="1">
        <v>6454440</v>
      </c>
      <c r="T18" s="48">
        <v>6436996</v>
      </c>
      <c r="U18" s="1">
        <v>6466996</v>
      </c>
      <c r="V18" s="1">
        <v>6507184</v>
      </c>
      <c r="W18" s="1">
        <v>6578079</v>
      </c>
      <c r="X18" s="1">
        <v>6663394</v>
      </c>
    </row>
    <row r="19" spans="2:24" x14ac:dyDescent="0.15">
      <c r="B19" s="1" t="s">
        <v>115</v>
      </c>
      <c r="C19" s="1">
        <v>2488062</v>
      </c>
      <c r="D19" s="1">
        <v>2479118</v>
      </c>
      <c r="E19" s="1">
        <v>2479425</v>
      </c>
      <c r="F19" s="1">
        <v>2480369</v>
      </c>
      <c r="G19" s="1">
        <v>2487646</v>
      </c>
      <c r="H19" s="1">
        <v>2493918</v>
      </c>
      <c r="I19" s="1">
        <v>2510849</v>
      </c>
      <c r="J19" s="1">
        <v>2523020</v>
      </c>
      <c r="K19" s="1">
        <v>2528417</v>
      </c>
      <c r="L19" s="1">
        <v>2557330</v>
      </c>
      <c r="M19" s="1">
        <v>2563521</v>
      </c>
      <c r="N19" s="1">
        <v>2563521</v>
      </c>
      <c r="O19" s="1">
        <v>2559515</v>
      </c>
      <c r="P19" s="1">
        <v>2558463</v>
      </c>
      <c r="Q19" s="1">
        <v>2546078</v>
      </c>
      <c r="R19" s="1">
        <v>2519875</v>
      </c>
      <c r="S19" s="48">
        <v>2494790</v>
      </c>
      <c r="T19" s="48">
        <v>2472052</v>
      </c>
      <c r="U19" s="1">
        <v>2447519</v>
      </c>
      <c r="V19" s="1">
        <v>2425801</v>
      </c>
      <c r="W19" s="1">
        <v>2409164</v>
      </c>
      <c r="X19" s="1">
        <v>2399548</v>
      </c>
    </row>
    <row r="20" spans="2:24" x14ac:dyDescent="0.15">
      <c r="B20" s="1" t="s">
        <v>154</v>
      </c>
      <c r="C20" s="1">
        <f t="shared" ref="C20:S20" si="1">SUM(C5:C19)</f>
        <v>37433077</v>
      </c>
      <c r="D20" s="1">
        <f t="shared" si="1"/>
        <v>37715934</v>
      </c>
      <c r="E20" s="1">
        <f t="shared" si="1"/>
        <v>38314618</v>
      </c>
      <c r="F20" s="1">
        <f t="shared" si="1"/>
        <v>39014649</v>
      </c>
      <c r="G20" s="1">
        <f t="shared" si="1"/>
        <v>39883256</v>
      </c>
      <c r="H20" s="1">
        <f t="shared" si="1"/>
        <v>40355001</v>
      </c>
      <c r="I20" s="1">
        <f t="shared" si="1"/>
        <v>41249448</v>
      </c>
      <c r="J20" s="1">
        <f t="shared" si="1"/>
        <v>41830674</v>
      </c>
      <c r="K20" s="1">
        <f t="shared" si="1"/>
        <v>42306958</v>
      </c>
      <c r="L20" s="1">
        <f t="shared" si="1"/>
        <v>43231496</v>
      </c>
      <c r="M20" s="1">
        <f t="shared" si="1"/>
        <v>43790920</v>
      </c>
      <c r="N20" s="1">
        <f>SUM(N5:N19)</f>
        <v>43790920</v>
      </c>
      <c r="O20" s="1">
        <f t="shared" si="1"/>
        <v>44049155</v>
      </c>
      <c r="P20" s="1">
        <f t="shared" si="1"/>
        <v>44202984</v>
      </c>
      <c r="Q20" s="1">
        <f t="shared" si="1"/>
        <v>44262842</v>
      </c>
      <c r="R20" s="1">
        <f t="shared" si="1"/>
        <v>44125765</v>
      </c>
      <c r="S20" s="1">
        <f t="shared" si="1"/>
        <v>43772094</v>
      </c>
      <c r="T20" s="10">
        <f>SUM(T5:T19)</f>
        <v>43624802</v>
      </c>
      <c r="U20" s="10">
        <f>SUM(U5:U19)</f>
        <v>43556282</v>
      </c>
      <c r="V20" s="10">
        <f>SUM(V5:V19)</f>
        <v>43563661</v>
      </c>
      <c r="W20" s="10">
        <f>SUM(W5:W19)</f>
        <v>43704810</v>
      </c>
      <c r="X20" s="10">
        <f>SUM(X5:X19)</f>
        <v>43992954</v>
      </c>
    </row>
    <row r="23" spans="2:24" x14ac:dyDescent="0.15">
      <c r="B23" t="s">
        <v>170</v>
      </c>
    </row>
    <row r="25" spans="2:24" x14ac:dyDescent="0.15"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</row>
    <row r="26" spans="2:24" x14ac:dyDescent="0.15">
      <c r="B26" s="1" t="s">
        <v>7</v>
      </c>
      <c r="C26" s="1">
        <v>6383146.149173758</v>
      </c>
      <c r="D26" s="1">
        <v>6570627.0825878382</v>
      </c>
      <c r="E26" s="1">
        <v>6673046.6039266214</v>
      </c>
      <c r="F26" s="1">
        <v>6839572.9270294653</v>
      </c>
      <c r="G26" s="1">
        <v>6965946.6778045855</v>
      </c>
      <c r="H26" s="1">
        <v>7038689.7623405736</v>
      </c>
      <c r="I26" s="1">
        <v>7184027.0464898366</v>
      </c>
      <c r="J26" s="1">
        <v>7287415.4101494076</v>
      </c>
    </row>
    <row r="27" spans="2:24" x14ac:dyDescent="0.15">
      <c r="B27" s="1" t="s">
        <v>8</v>
      </c>
      <c r="C27" s="1">
        <v>2900146.2883052104</v>
      </c>
      <c r="D27" s="1">
        <v>2922945.9189457209</v>
      </c>
      <c r="E27" s="1">
        <v>2929000.1876381817</v>
      </c>
      <c r="F27" s="1">
        <v>2950466.9191747946</v>
      </c>
      <c r="G27" s="1">
        <v>2960146.9189610593</v>
      </c>
      <c r="H27" s="1">
        <v>2971487.5167221394</v>
      </c>
      <c r="I27" s="1">
        <v>2992785.7276984323</v>
      </c>
      <c r="J27" s="1">
        <v>3009056.4106883318</v>
      </c>
    </row>
    <row r="28" spans="2:24" x14ac:dyDescent="0.15">
      <c r="B28" s="1" t="s">
        <v>9</v>
      </c>
      <c r="C28" s="1">
        <v>7192002.0041565979</v>
      </c>
      <c r="D28" s="1">
        <v>7320011.5287928404</v>
      </c>
      <c r="E28" s="1">
        <v>7399781.2727348972</v>
      </c>
      <c r="F28" s="1">
        <v>7560959.3456267426</v>
      </c>
      <c r="G28" s="1">
        <v>7683930.5633404488</v>
      </c>
      <c r="H28" s="1">
        <v>7765823.2299038852</v>
      </c>
      <c r="I28" s="1">
        <v>7909095.5639468897</v>
      </c>
      <c r="J28" s="1">
        <v>8009648.8780262461</v>
      </c>
    </row>
    <row r="29" spans="2:24" x14ac:dyDescent="0.15">
      <c r="B29" s="1" t="s">
        <v>10</v>
      </c>
      <c r="C29" s="1">
        <v>1148211.5404879407</v>
      </c>
      <c r="D29" s="1">
        <v>1152357.2974425361</v>
      </c>
      <c r="E29" s="1">
        <v>1152955.8492676534</v>
      </c>
      <c r="F29" s="1">
        <v>1158651.3559336851</v>
      </c>
      <c r="G29" s="1">
        <v>1158309.5080588246</v>
      </c>
      <c r="H29" s="1">
        <v>1157185.9202720306</v>
      </c>
      <c r="I29" s="1">
        <v>1164304.8293815665</v>
      </c>
      <c r="J29" s="1">
        <v>1169759.6692825761</v>
      </c>
    </row>
    <row r="30" spans="2:24" x14ac:dyDescent="0.15">
      <c r="B30" s="1" t="s">
        <v>11</v>
      </c>
      <c r="C30" s="1">
        <v>570368.02841013111</v>
      </c>
      <c r="D30" s="1">
        <v>578730.52991991641</v>
      </c>
      <c r="E30" s="1">
        <v>584219.97936319874</v>
      </c>
      <c r="F30" s="1">
        <v>592543.0369480747</v>
      </c>
      <c r="G30" s="1">
        <v>597715.67630398856</v>
      </c>
      <c r="H30" s="1">
        <v>602669.1645829397</v>
      </c>
      <c r="I30" s="1">
        <v>612711.89365900797</v>
      </c>
      <c r="J30" s="1">
        <v>619416.29040193942</v>
      </c>
    </row>
    <row r="31" spans="2:24" x14ac:dyDescent="0.15">
      <c r="B31" s="1" t="s">
        <v>12</v>
      </c>
      <c r="C31" s="1">
        <v>313739.71828535094</v>
      </c>
      <c r="D31" s="1">
        <v>319772.78650958167</v>
      </c>
      <c r="E31" s="1">
        <v>325827.35313051939</v>
      </c>
      <c r="F31" s="1">
        <v>333638.17463031155</v>
      </c>
      <c r="G31" s="1">
        <v>338889.80255921604</v>
      </c>
      <c r="H31" s="1">
        <v>341935.43792811601</v>
      </c>
      <c r="I31" s="1">
        <v>350670.55510948808</v>
      </c>
      <c r="J31" s="1">
        <v>355017.22713177797</v>
      </c>
    </row>
    <row r="32" spans="2:24" x14ac:dyDescent="0.15">
      <c r="B32" s="1" t="s">
        <v>37</v>
      </c>
      <c r="C32" s="1">
        <v>1194354.4692407716</v>
      </c>
      <c r="D32" s="1">
        <v>1234831.1514095757</v>
      </c>
      <c r="E32" s="1">
        <v>1260351.8901641539</v>
      </c>
      <c r="F32" s="1">
        <v>1299434.8907011796</v>
      </c>
      <c r="G32" s="1">
        <v>1332214.1828170905</v>
      </c>
      <c r="H32" s="1">
        <v>1355864.4967285828</v>
      </c>
      <c r="I32" s="1">
        <v>1386443.4239567928</v>
      </c>
      <c r="J32" s="1">
        <v>1406582.8882339373</v>
      </c>
    </row>
    <row r="33" spans="2:20" x14ac:dyDescent="0.15">
      <c r="B33" s="1" t="s">
        <v>38</v>
      </c>
      <c r="C33" s="1">
        <v>4207000.5519884294</v>
      </c>
      <c r="D33" s="1">
        <v>4347296.130042728</v>
      </c>
      <c r="E33" s="1">
        <v>4413031.4681532681</v>
      </c>
      <c r="F33" s="1">
        <v>4556993.7260571606</v>
      </c>
      <c r="G33" s="1">
        <v>4669815.6914849039</v>
      </c>
      <c r="H33" s="1">
        <v>4746736.430870519</v>
      </c>
      <c r="I33" s="1">
        <v>4888664.4247764815</v>
      </c>
      <c r="J33" s="1">
        <v>4955313.7984200846</v>
      </c>
    </row>
    <row r="34" spans="2:20" x14ac:dyDescent="0.15">
      <c r="B34" s="1" t="s">
        <v>39</v>
      </c>
      <c r="C34" s="1">
        <v>1317573.9143321484</v>
      </c>
      <c r="D34" s="1">
        <v>1332378.8756499786</v>
      </c>
      <c r="E34" s="1">
        <v>1351775.3252934027</v>
      </c>
      <c r="F34" s="1">
        <v>1372766.7465933894</v>
      </c>
      <c r="G34" s="1">
        <v>1380644.4112937427</v>
      </c>
      <c r="H34" s="1">
        <v>1399119.945337995</v>
      </c>
      <c r="I34" s="1">
        <v>1429209.8037542584</v>
      </c>
      <c r="J34" s="1">
        <v>1446665.0836849583</v>
      </c>
    </row>
    <row r="35" spans="2:20" x14ac:dyDescent="0.15">
      <c r="B35" s="1" t="s">
        <v>40</v>
      </c>
      <c r="C35" s="1">
        <v>1917300.0184328766</v>
      </c>
      <c r="D35" s="1">
        <v>1952972.5712433332</v>
      </c>
      <c r="E35" s="1">
        <v>1985697.5724320365</v>
      </c>
      <c r="F35" s="1">
        <v>2030437.6109094061</v>
      </c>
      <c r="G35" s="1">
        <v>2067212.1930036591</v>
      </c>
      <c r="H35" s="1">
        <v>2107325.7156402254</v>
      </c>
      <c r="I35" s="1">
        <v>2169297.4578741519</v>
      </c>
      <c r="J35" s="1">
        <v>2204607.4683688623</v>
      </c>
    </row>
    <row r="36" spans="2:20" x14ac:dyDescent="0.15">
      <c r="B36" s="1" t="s">
        <v>41</v>
      </c>
      <c r="C36" s="1">
        <v>1919377.3313597192</v>
      </c>
      <c r="D36" s="1">
        <v>1973151.1126448147</v>
      </c>
      <c r="E36" s="1">
        <v>1996115.1792686046</v>
      </c>
      <c r="F36" s="1">
        <v>2053310.2174049092</v>
      </c>
      <c r="G36" s="1">
        <v>2084042.1823510814</v>
      </c>
      <c r="H36" s="1">
        <v>2116943.826708545</v>
      </c>
      <c r="I36" s="1">
        <v>2173694.1415787134</v>
      </c>
      <c r="J36" s="1">
        <v>2206482.664785889</v>
      </c>
    </row>
    <row r="37" spans="2:20" x14ac:dyDescent="0.15">
      <c r="B37" s="1" t="s">
        <v>42</v>
      </c>
      <c r="C37" s="1">
        <v>1144104.1712693172</v>
      </c>
      <c r="D37" s="1">
        <v>1147538.1570570462</v>
      </c>
      <c r="E37" s="1">
        <v>1150411.8821312343</v>
      </c>
      <c r="F37" s="1">
        <v>1162108.1567702047</v>
      </c>
      <c r="G37" s="1">
        <v>1166078.1646854803</v>
      </c>
      <c r="H37" s="1">
        <v>1169507.0876703402</v>
      </c>
      <c r="I37" s="1">
        <v>1179891.3222721084</v>
      </c>
      <c r="J37" s="1">
        <v>1185930.845758779</v>
      </c>
    </row>
    <row r="38" spans="2:20" x14ac:dyDescent="0.15">
      <c r="B38" s="1" t="s">
        <v>77</v>
      </c>
      <c r="C38" s="1">
        <v>941365.92724160431</v>
      </c>
      <c r="D38" s="1">
        <v>971032.39202995563</v>
      </c>
      <c r="E38" s="1">
        <v>978456.75212582562</v>
      </c>
      <c r="F38" s="1">
        <v>1007043.2433390847</v>
      </c>
      <c r="G38" s="1">
        <v>1025160.7454634198</v>
      </c>
      <c r="H38" s="1">
        <v>1053111.9841832921</v>
      </c>
      <c r="I38" s="1">
        <v>1094641.726162615</v>
      </c>
      <c r="J38" s="1">
        <v>1117365.9887156812</v>
      </c>
    </row>
    <row r="39" spans="2:20" x14ac:dyDescent="0.15">
      <c r="B39" s="1" t="s">
        <v>16</v>
      </c>
      <c r="C39" s="1">
        <v>5183853.2800023686</v>
      </c>
      <c r="D39" s="1">
        <v>5363546.0833794102</v>
      </c>
      <c r="E39" s="1">
        <v>5448368.1357804071</v>
      </c>
      <c r="F39" s="1">
        <v>5601536.4887242178</v>
      </c>
      <c r="G39" s="1">
        <v>5656747.6417724136</v>
      </c>
      <c r="H39" s="1">
        <v>5728160.0016782284</v>
      </c>
      <c r="I39" s="1">
        <v>5910317.6933122911</v>
      </c>
      <c r="J39" s="1">
        <v>6023541.2249823473</v>
      </c>
    </row>
    <row r="40" spans="2:20" x14ac:dyDescent="0.15">
      <c r="B40" s="1" t="s">
        <v>115</v>
      </c>
      <c r="C40" s="1">
        <v>2682105.6073137801</v>
      </c>
      <c r="D40" s="1">
        <v>2696064.3823447307</v>
      </c>
      <c r="E40" s="1">
        <v>2705961.5485899993</v>
      </c>
      <c r="F40" s="1">
        <v>2729985.160157382</v>
      </c>
      <c r="G40" s="1">
        <v>2743819.640100094</v>
      </c>
      <c r="H40" s="1">
        <v>2752397.4794325931</v>
      </c>
      <c r="I40" s="1">
        <v>2785740.3900273717</v>
      </c>
      <c r="J40" s="1">
        <v>2794116.1513691894</v>
      </c>
    </row>
    <row r="41" spans="2:20" x14ac:dyDescent="0.15">
      <c r="B41" s="1" t="s">
        <v>116</v>
      </c>
      <c r="C41" s="1">
        <v>39014649.000000007</v>
      </c>
      <c r="D41" s="1">
        <v>39883256.000000007</v>
      </c>
      <c r="E41" s="1">
        <v>40355001.000000007</v>
      </c>
      <c r="F41" s="1">
        <v>41249448.000000007</v>
      </c>
      <c r="G41" s="1">
        <v>41830674.000000007</v>
      </c>
      <c r="H41" s="1">
        <v>42306958</v>
      </c>
      <c r="I41" s="1">
        <v>43231496</v>
      </c>
      <c r="J41" s="1">
        <v>43790920.000000007</v>
      </c>
    </row>
    <row r="45" spans="2:20" x14ac:dyDescent="0.15">
      <c r="B45" s="49" t="s">
        <v>171</v>
      </c>
    </row>
    <row r="47" spans="2:20" x14ac:dyDescent="0.15">
      <c r="C47" s="2">
        <v>2002</v>
      </c>
      <c r="D47" s="2">
        <v>2003</v>
      </c>
      <c r="E47" s="2">
        <v>2004</v>
      </c>
      <c r="F47" s="2">
        <v>2005</v>
      </c>
      <c r="G47" s="2">
        <v>2006</v>
      </c>
      <c r="H47" s="2">
        <v>2007</v>
      </c>
      <c r="I47" s="2">
        <v>2008</v>
      </c>
      <c r="J47" s="2">
        <v>2009</v>
      </c>
      <c r="K47" s="2">
        <v>2010</v>
      </c>
      <c r="L47" s="2">
        <v>2011</v>
      </c>
      <c r="M47" s="2">
        <v>2012</v>
      </c>
      <c r="N47" s="2">
        <v>2013</v>
      </c>
      <c r="O47" s="2">
        <v>2014</v>
      </c>
      <c r="P47" s="2">
        <v>2015</v>
      </c>
      <c r="Q47" s="2">
        <v>2016</v>
      </c>
      <c r="R47" s="2">
        <v>2017</v>
      </c>
      <c r="S47" s="2">
        <f>R47+1</f>
        <v>2018</v>
      </c>
      <c r="T47" s="2">
        <f>S47+1</f>
        <v>2019</v>
      </c>
    </row>
    <row r="48" spans="2:20" x14ac:dyDescent="0.15">
      <c r="B48" s="1" t="s">
        <v>7</v>
      </c>
      <c r="C48" s="1">
        <v>6419167.0387499956</v>
      </c>
      <c r="D48" s="1">
        <v>6607366.7455999358</v>
      </c>
      <c r="E48" s="1">
        <v>6722223.938848095</v>
      </c>
      <c r="F48" s="1">
        <v>6896029.5540817529</v>
      </c>
      <c r="G48" s="1">
        <v>7033649.4088764051</v>
      </c>
      <c r="H48" s="1">
        <v>7117443.1148880171</v>
      </c>
      <c r="I48" s="1">
        <v>7273270.5519874664</v>
      </c>
      <c r="J48" s="1">
        <v>7386015.425189591</v>
      </c>
      <c r="K48" s="1">
        <v>7434588.0173271</v>
      </c>
      <c r="L48" s="1">
        <v>7474718.5420842431</v>
      </c>
      <c r="M48" s="1">
        <v>7509584.2128371047</v>
      </c>
      <c r="N48" s="1">
        <v>7446814.014300352</v>
      </c>
      <c r="O48" s="1">
        <v>7436018.049917181</v>
      </c>
      <c r="P48" s="1">
        <v>7422511</v>
      </c>
      <c r="Q48" s="1">
        <v>7400191</v>
      </c>
      <c r="R48" s="1">
        <v>7420029</v>
      </c>
      <c r="S48" s="1">
        <v>7461661</v>
      </c>
      <c r="T48" s="1">
        <v>7522125</v>
      </c>
    </row>
    <row r="49" spans="2:20" x14ac:dyDescent="0.15">
      <c r="B49" s="1" t="s">
        <v>8</v>
      </c>
      <c r="C49" s="1">
        <v>2865923.3860463733</v>
      </c>
      <c r="D49" s="1">
        <v>2886262.4341597389</v>
      </c>
      <c r="E49" s="1">
        <v>2891880.9933455731</v>
      </c>
      <c r="F49" s="1">
        <v>2911606.8420378203</v>
      </c>
      <c r="G49" s="1">
        <v>2920022.0430102483</v>
      </c>
      <c r="H49" s="1">
        <v>2929903.5366983106</v>
      </c>
      <c r="I49" s="1">
        <v>2949858.2675022623</v>
      </c>
      <c r="J49" s="1">
        <v>2966938.6904433216</v>
      </c>
      <c r="K49" s="1">
        <v>2968168.6348948805</v>
      </c>
      <c r="L49" s="1">
        <v>2966642.7317143502</v>
      </c>
      <c r="M49" s="1">
        <v>2956348.4973950591</v>
      </c>
      <c r="N49" s="1">
        <v>2981327.6664337288</v>
      </c>
      <c r="O49" s="1">
        <v>2946023.4955349551</v>
      </c>
      <c r="P49" s="1">
        <v>2926511</v>
      </c>
      <c r="Q49" s="1">
        <v>2913156</v>
      </c>
      <c r="R49" s="1">
        <v>2901609</v>
      </c>
      <c r="S49" s="1">
        <v>2898690</v>
      </c>
      <c r="T49" s="1">
        <v>2903632</v>
      </c>
    </row>
    <row r="50" spans="2:20" x14ac:dyDescent="0.15">
      <c r="B50" s="1" t="s">
        <v>9</v>
      </c>
      <c r="C50" s="1">
        <v>7396981.6402542982</v>
      </c>
      <c r="D50" s="1">
        <v>7528714.5564977601</v>
      </c>
      <c r="E50" s="1">
        <v>7600808.6404884942</v>
      </c>
      <c r="F50" s="1">
        <v>7750958.2009203248</v>
      </c>
      <c r="G50" s="1">
        <v>7864082.2424122822</v>
      </c>
      <c r="H50" s="1">
        <v>7939256.5359348636</v>
      </c>
      <c r="I50" s="1">
        <v>8075606.9169198992</v>
      </c>
      <c r="J50" s="1">
        <v>8170225.876641904</v>
      </c>
      <c r="K50" s="1">
        <v>8220687.4053633492</v>
      </c>
      <c r="L50" s="1">
        <v>8256161.3323168689</v>
      </c>
      <c r="M50" s="1">
        <v>8268773.6050717821</v>
      </c>
      <c r="N50" s="1">
        <v>8185500.6377256308</v>
      </c>
      <c r="O50" s="1">
        <v>8142796.1006292477</v>
      </c>
      <c r="P50" s="1">
        <v>8176790</v>
      </c>
      <c r="Q50" s="1">
        <v>8179766</v>
      </c>
      <c r="R50" s="1">
        <v>8179426</v>
      </c>
      <c r="S50" s="1">
        <v>8191144</v>
      </c>
      <c r="T50" s="1">
        <v>8216361</v>
      </c>
    </row>
    <row r="51" spans="2:20" x14ac:dyDescent="0.15">
      <c r="B51" s="1" t="s">
        <v>10</v>
      </c>
      <c r="C51" s="1">
        <v>1102332.1342705023</v>
      </c>
      <c r="D51" s="1">
        <v>1105381.6667018363</v>
      </c>
      <c r="E51" s="1">
        <v>1105070.4881884088</v>
      </c>
      <c r="F51" s="1">
        <v>1111304.098028692</v>
      </c>
      <c r="G51" s="1">
        <v>1111503.6619750785</v>
      </c>
      <c r="H51" s="1">
        <v>1111259.9901220121</v>
      </c>
      <c r="I51" s="1">
        <v>1118279.8898931483</v>
      </c>
      <c r="J51" s="1">
        <v>1125120.564511677</v>
      </c>
      <c r="K51" s="1">
        <v>1124410.3099358503</v>
      </c>
      <c r="L51" s="1">
        <v>1122612.5548163897</v>
      </c>
      <c r="M51" s="1">
        <v>1119748.0535739914</v>
      </c>
      <c r="N51" s="1">
        <v>1133619.6217504116</v>
      </c>
      <c r="O51" s="1">
        <v>1120395.2218378119</v>
      </c>
      <c r="P51" s="1">
        <v>1106001</v>
      </c>
      <c r="Q51" s="1">
        <v>1097317</v>
      </c>
      <c r="R51" s="1">
        <v>1090061</v>
      </c>
      <c r="S51" s="1">
        <v>1085929</v>
      </c>
      <c r="T51" s="1">
        <v>1085009</v>
      </c>
    </row>
    <row r="52" spans="2:20" x14ac:dyDescent="0.15">
      <c r="B52" s="1" t="s">
        <v>11</v>
      </c>
      <c r="C52" s="1">
        <v>538837.76751986262</v>
      </c>
      <c r="D52" s="1">
        <v>547106.48237848049</v>
      </c>
      <c r="E52" s="1">
        <v>552508.48836169741</v>
      </c>
      <c r="F52" s="1">
        <v>560302.18558969989</v>
      </c>
      <c r="G52" s="1">
        <v>565276.0205725712</v>
      </c>
      <c r="H52" s="1">
        <v>570319.5354218845</v>
      </c>
      <c r="I52" s="1">
        <v>580075.65875726356</v>
      </c>
      <c r="J52" s="1">
        <v>587943.35976448655</v>
      </c>
      <c r="K52" s="1">
        <v>590968.36742370971</v>
      </c>
      <c r="L52" s="1">
        <v>591796.79396181786</v>
      </c>
      <c r="M52" s="1">
        <v>593475.04302592599</v>
      </c>
      <c r="N52" s="1">
        <v>598634.35920566099</v>
      </c>
      <c r="O52" s="1">
        <v>593120.47854683665</v>
      </c>
      <c r="P52" s="1">
        <v>589620</v>
      </c>
      <c r="Q52" s="1">
        <v>587745</v>
      </c>
      <c r="R52" s="1">
        <v>586226</v>
      </c>
      <c r="S52" s="1">
        <v>586538</v>
      </c>
      <c r="T52" s="1">
        <v>588582</v>
      </c>
    </row>
    <row r="53" spans="2:20" x14ac:dyDescent="0.15">
      <c r="B53" s="1" t="s">
        <v>12</v>
      </c>
      <c r="C53" s="1">
        <v>285466.00191744784</v>
      </c>
      <c r="D53" s="1">
        <v>291003.6729811249</v>
      </c>
      <c r="E53" s="1">
        <v>297162.56810617779</v>
      </c>
      <c r="F53" s="1">
        <v>304376.32441626641</v>
      </c>
      <c r="G53" s="1">
        <v>309805.9164768284</v>
      </c>
      <c r="H53" s="1">
        <v>313071.60794925928</v>
      </c>
      <c r="I53" s="1">
        <v>321767.95164198143</v>
      </c>
      <c r="J53" s="1">
        <v>325823.77948374418</v>
      </c>
      <c r="K53" s="1">
        <v>327221.36737066996</v>
      </c>
      <c r="L53" s="1">
        <v>328502.71076496824</v>
      </c>
      <c r="M53" s="1">
        <v>329097.99825329037</v>
      </c>
      <c r="N53" s="1">
        <v>332334.1921408507</v>
      </c>
      <c r="O53" s="1">
        <v>328592.82027419255</v>
      </c>
      <c r="P53" s="1">
        <v>326110</v>
      </c>
      <c r="Q53" s="1">
        <v>324913</v>
      </c>
      <c r="R53" s="1">
        <v>324061</v>
      </c>
      <c r="S53" s="1">
        <v>323775</v>
      </c>
      <c r="T53" s="1">
        <v>325256</v>
      </c>
    </row>
    <row r="54" spans="2:20" x14ac:dyDescent="0.15">
      <c r="B54" s="1" t="s">
        <v>37</v>
      </c>
      <c r="C54" s="1">
        <v>1203191.1993686433</v>
      </c>
      <c r="D54" s="1">
        <v>1244389.3971483002</v>
      </c>
      <c r="E54" s="1">
        <v>1271783.63627528</v>
      </c>
      <c r="F54" s="1">
        <v>1308091.8244068702</v>
      </c>
      <c r="G54" s="1">
        <v>1341588.1491830377</v>
      </c>
      <c r="H54" s="1">
        <v>1365917.2171438828</v>
      </c>
      <c r="I54" s="1">
        <v>1395938.1437807137</v>
      </c>
      <c r="J54" s="1">
        <v>1416295.3595892407</v>
      </c>
      <c r="K54" s="1">
        <v>1430125.9149447277</v>
      </c>
      <c r="L54" s="1">
        <v>1437899.4753163387</v>
      </c>
      <c r="M54" s="1">
        <v>1442216.5785977691</v>
      </c>
      <c r="N54" s="1">
        <v>1444162.4509979137</v>
      </c>
      <c r="O54" s="1">
        <v>1434242.6814460054</v>
      </c>
      <c r="P54" s="1">
        <v>1434787</v>
      </c>
      <c r="Q54" s="1">
        <v>1433404</v>
      </c>
      <c r="R54" s="1">
        <v>1439379</v>
      </c>
      <c r="S54" s="1">
        <v>1446880</v>
      </c>
      <c r="T54" s="1">
        <v>1463185</v>
      </c>
    </row>
    <row r="55" spans="2:20" x14ac:dyDescent="0.15">
      <c r="B55" s="1" t="s">
        <v>38</v>
      </c>
      <c r="C55" s="1">
        <v>4234408.6674461458</v>
      </c>
      <c r="D55" s="1">
        <v>4379332.0624222476</v>
      </c>
      <c r="E55" s="1">
        <v>4444318.3276259759</v>
      </c>
      <c r="F55" s="1">
        <v>4588360.5097357379</v>
      </c>
      <c r="G55" s="1">
        <v>4704911.4657066222</v>
      </c>
      <c r="H55" s="1">
        <v>4783011.5270478297</v>
      </c>
      <c r="I55" s="1">
        <v>4931742.8293231511</v>
      </c>
      <c r="J55" s="1">
        <v>4999175.9089458734</v>
      </c>
      <c r="K55" s="1">
        <v>5020575.7626408618</v>
      </c>
      <c r="L55" s="1">
        <v>5031187.1079478571</v>
      </c>
      <c r="M55" s="1">
        <v>5044055.6591429813</v>
      </c>
      <c r="N55" s="1">
        <v>4910945.7732377471</v>
      </c>
      <c r="O55" s="1">
        <v>4842450.9410828138</v>
      </c>
      <c r="P55" s="1">
        <v>4824972</v>
      </c>
      <c r="Q55" s="1">
        <v>4818504</v>
      </c>
      <c r="R55" s="1">
        <v>4808332</v>
      </c>
      <c r="S55" s="1">
        <v>4828576</v>
      </c>
      <c r="T55" s="1">
        <v>4867489</v>
      </c>
    </row>
    <row r="56" spans="2:20" x14ac:dyDescent="0.15">
      <c r="B56" s="1" t="s">
        <v>39</v>
      </c>
      <c r="C56" s="1">
        <v>1289321.6319621759</v>
      </c>
      <c r="D56" s="1">
        <v>1304549.3296971</v>
      </c>
      <c r="E56" s="1">
        <v>1323001.7390362846</v>
      </c>
      <c r="F56" s="1">
        <v>1342929.4732298888</v>
      </c>
      <c r="G56" s="1">
        <v>1349985.9742256696</v>
      </c>
      <c r="H56" s="1">
        <v>1368292.1930873196</v>
      </c>
      <c r="I56" s="1">
        <v>1397963.0768541335</v>
      </c>
      <c r="J56" s="1">
        <v>1415056.7702531547</v>
      </c>
      <c r="K56" s="1">
        <v>1417005.9540209146</v>
      </c>
      <c r="L56" s="1">
        <v>1416473.7698168515</v>
      </c>
      <c r="M56" s="1">
        <v>1417692.6854680777</v>
      </c>
      <c r="N56" s="1">
        <v>1440627.3318215341</v>
      </c>
      <c r="O56" s="1">
        <v>1417418.2869869794</v>
      </c>
      <c r="P56" s="1">
        <v>1402215</v>
      </c>
      <c r="Q56" s="1">
        <v>1394716</v>
      </c>
      <c r="R56" s="1">
        <v>1394233</v>
      </c>
      <c r="S56" s="1">
        <v>1395817</v>
      </c>
      <c r="T56" s="1">
        <v>1405793</v>
      </c>
    </row>
    <row r="57" spans="2:20" x14ac:dyDescent="0.15">
      <c r="B57" s="1" t="s">
        <v>40</v>
      </c>
      <c r="C57" s="1">
        <v>1940795.2308390341</v>
      </c>
      <c r="D57" s="1">
        <v>1974271.431651481</v>
      </c>
      <c r="E57" s="1">
        <v>2003097.265890351</v>
      </c>
      <c r="F57" s="1">
        <v>2042832.6075558723</v>
      </c>
      <c r="G57" s="1">
        <v>2075374.2016245213</v>
      </c>
      <c r="H57" s="1">
        <v>2110261.0211757096</v>
      </c>
      <c r="I57" s="1">
        <v>2168106.8163595558</v>
      </c>
      <c r="J57" s="1">
        <v>2197556.0129086585</v>
      </c>
      <c r="K57" s="1">
        <v>2208917.2053291071</v>
      </c>
      <c r="L57" s="1">
        <v>2219148.115425705</v>
      </c>
      <c r="M57" s="1">
        <v>2217658.2951038978</v>
      </c>
      <c r="N57" s="1">
        <v>2220074.5341003374</v>
      </c>
      <c r="O57" s="1">
        <v>2181578.823999472</v>
      </c>
      <c r="P57" s="1">
        <v>2145454</v>
      </c>
      <c r="Q57" s="1">
        <v>2126947</v>
      </c>
      <c r="R57" s="1">
        <v>2114835</v>
      </c>
      <c r="S57" s="1">
        <v>2108763</v>
      </c>
      <c r="T57" s="1">
        <v>2117928</v>
      </c>
    </row>
    <row r="58" spans="2:20" x14ac:dyDescent="0.15">
      <c r="B58" s="1" t="s">
        <v>41</v>
      </c>
      <c r="C58" s="1">
        <v>1913572.3953986019</v>
      </c>
      <c r="D58" s="1">
        <v>1967442.225498782</v>
      </c>
      <c r="E58" s="1">
        <v>1985496.404127703</v>
      </c>
      <c r="F58" s="1">
        <v>2036307.1999168191</v>
      </c>
      <c r="G58" s="1">
        <v>2062267.9427446919</v>
      </c>
      <c r="H58" s="1">
        <v>2093064.3434689837</v>
      </c>
      <c r="I58" s="1">
        <v>2148675.7356249988</v>
      </c>
      <c r="J58" s="1">
        <v>2177855.5714531383</v>
      </c>
      <c r="K58" s="1">
        <v>2192892.8157838453</v>
      </c>
      <c r="L58" s="1">
        <v>2201290.5080956924</v>
      </c>
      <c r="M58" s="1">
        <v>2197223.239802456</v>
      </c>
      <c r="N58" s="1">
        <v>2155081.744638171</v>
      </c>
      <c r="O58" s="1">
        <v>2137482.4953766665</v>
      </c>
      <c r="P58" s="1">
        <v>2131354</v>
      </c>
      <c r="Q58" s="1">
        <v>2132944</v>
      </c>
      <c r="R58" s="1">
        <v>2138543</v>
      </c>
      <c r="S58" s="1">
        <v>2157213</v>
      </c>
      <c r="T58" s="1">
        <v>2184609</v>
      </c>
    </row>
    <row r="59" spans="2:20" x14ac:dyDescent="0.15">
      <c r="B59" s="1" t="s">
        <v>42</v>
      </c>
      <c r="C59" s="1">
        <v>1147872.3730813784</v>
      </c>
      <c r="D59" s="1">
        <v>1151031.232975729</v>
      </c>
      <c r="E59" s="1">
        <v>1150487.8074838053</v>
      </c>
      <c r="F59" s="1">
        <v>1158725.4061974888</v>
      </c>
      <c r="G59" s="1">
        <v>1158287.1028861406</v>
      </c>
      <c r="H59" s="1">
        <v>1158688.0806403616</v>
      </c>
      <c r="I59" s="1">
        <v>1165270.8282702072</v>
      </c>
      <c r="J59" s="1">
        <v>1168363.3496915447</v>
      </c>
      <c r="K59" s="1">
        <v>1169068.2925095777</v>
      </c>
      <c r="L59" s="1">
        <v>1165941.6402241779</v>
      </c>
      <c r="M59" s="1">
        <v>1160134.1300020521</v>
      </c>
      <c r="N59" s="1">
        <v>1180337.4282219647</v>
      </c>
      <c r="O59" s="1">
        <v>1161888.0922922925</v>
      </c>
      <c r="P59" s="1">
        <v>1147130</v>
      </c>
      <c r="Q59" s="1">
        <v>1138735</v>
      </c>
      <c r="R59" s="1">
        <v>1129451</v>
      </c>
      <c r="S59" s="1">
        <v>1122743</v>
      </c>
      <c r="T59" s="1">
        <v>1119852</v>
      </c>
    </row>
    <row r="60" spans="2:20" x14ac:dyDescent="0.15">
      <c r="B60" s="1" t="s">
        <v>77</v>
      </c>
      <c r="C60" s="1">
        <v>925936.7922358294</v>
      </c>
      <c r="D60" s="1">
        <v>954569.45121119637</v>
      </c>
      <c r="E60" s="1">
        <v>962114.59352248337</v>
      </c>
      <c r="F60" s="1">
        <v>989550.62319558638</v>
      </c>
      <c r="G60" s="1">
        <v>1006669.9681373111</v>
      </c>
      <c r="H60" s="1">
        <v>1033741.9663638307</v>
      </c>
      <c r="I60" s="1">
        <v>1073354.4753594485</v>
      </c>
      <c r="J60" s="1">
        <v>1094407.996825228</v>
      </c>
      <c r="K60" s="1">
        <v>1104357.9084063016</v>
      </c>
      <c r="L60" s="1">
        <v>1111901.8382327755</v>
      </c>
      <c r="M60" s="1">
        <v>1118749.4201731379</v>
      </c>
      <c r="N60" s="1">
        <v>1106546.8891559325</v>
      </c>
      <c r="O60" s="1">
        <v>1101811.0081040422</v>
      </c>
      <c r="P60" s="1">
        <v>1093986</v>
      </c>
      <c r="Q60" s="1">
        <v>1098225</v>
      </c>
      <c r="R60" s="1">
        <v>1107970</v>
      </c>
      <c r="S60" s="1">
        <v>1118082</v>
      </c>
      <c r="T60" s="1">
        <v>1138463</v>
      </c>
    </row>
    <row r="61" spans="2:20" x14ac:dyDescent="0.15">
      <c r="B61" s="1" t="s">
        <v>16</v>
      </c>
      <c r="C61" s="1">
        <v>5106368.2605109671</v>
      </c>
      <c r="D61" s="1">
        <v>5283317.6544709653</v>
      </c>
      <c r="E61" s="1">
        <v>5377382.7161354637</v>
      </c>
      <c r="F61" s="1">
        <v>5558237.1235920442</v>
      </c>
      <c r="G61" s="1">
        <v>5624649.9829087649</v>
      </c>
      <c r="H61" s="1">
        <v>5703405.0139465006</v>
      </c>
      <c r="I61" s="1">
        <v>5889649.9618957555</v>
      </c>
      <c r="J61" s="1">
        <v>6010812.6799921738</v>
      </c>
      <c r="K61" s="1">
        <v>6095754.8940363023</v>
      </c>
      <c r="L61" s="1">
        <v>6137211.3692345703</v>
      </c>
      <c r="M61" s="1">
        <v>6160228.8718603328</v>
      </c>
      <c r="N61" s="1">
        <v>6246403.8483530581</v>
      </c>
      <c r="O61" s="1">
        <v>6224778.0257774116</v>
      </c>
      <c r="P61" s="1">
        <v>6225396</v>
      </c>
      <c r="Q61" s="1">
        <v>6261545</v>
      </c>
      <c r="R61" s="1">
        <v>6303265</v>
      </c>
      <c r="S61" s="1">
        <v>6369011</v>
      </c>
      <c r="T61" s="1">
        <v>6447197</v>
      </c>
    </row>
    <row r="62" spans="2:20" x14ac:dyDescent="0.15">
      <c r="B62" s="1" t="s">
        <v>115</v>
      </c>
      <c r="C62" s="1">
        <v>2644474.4803987453</v>
      </c>
      <c r="D62" s="1">
        <v>2658517.6566053173</v>
      </c>
      <c r="E62" s="1">
        <v>2667663.3925642087</v>
      </c>
      <c r="F62" s="1">
        <v>2689836.0270951367</v>
      </c>
      <c r="G62" s="1">
        <v>2702599.9192598248</v>
      </c>
      <c r="H62" s="1">
        <v>2709322.3161112345</v>
      </c>
      <c r="I62" s="1">
        <v>2741934.8958300129</v>
      </c>
      <c r="J62" s="1">
        <v>2749328.6543062609</v>
      </c>
      <c r="K62" s="1">
        <v>2744412.1500128047</v>
      </c>
      <c r="L62" s="1">
        <v>2741495.5100473952</v>
      </c>
      <c r="M62" s="1">
        <v>2727855.709692141</v>
      </c>
      <c r="N62" s="1">
        <v>2743354.5079167071</v>
      </c>
      <c r="O62" s="1">
        <v>2703497.4781940887</v>
      </c>
      <c r="P62" s="1">
        <v>2671965</v>
      </c>
      <c r="Q62" s="1">
        <v>2648174</v>
      </c>
      <c r="R62" s="1">
        <v>2626241</v>
      </c>
      <c r="S62" s="1">
        <v>2609988</v>
      </c>
      <c r="T62" s="1">
        <v>2607473</v>
      </c>
    </row>
    <row r="63" spans="2:20" x14ac:dyDescent="0.15">
      <c r="B63" s="1" t="s">
        <v>116</v>
      </c>
      <c r="C63" s="1">
        <v>39014649</v>
      </c>
      <c r="D63" s="1">
        <v>39883255.999999985</v>
      </c>
      <c r="E63" s="1">
        <v>40355001</v>
      </c>
      <c r="F63" s="1">
        <v>41249448</v>
      </c>
      <c r="G63" s="1">
        <v>41830674</v>
      </c>
      <c r="H63" s="1">
        <v>42306958</v>
      </c>
      <c r="I63" s="1">
        <v>43231495.999999993</v>
      </c>
      <c r="J63" s="1">
        <v>43790920</v>
      </c>
      <c r="K63" s="1">
        <v>44049155</v>
      </c>
      <c r="L63" s="1">
        <v>44202984.000000007</v>
      </c>
      <c r="M63" s="1">
        <v>44262842.000000007</v>
      </c>
      <c r="N63" s="1">
        <v>44125765</v>
      </c>
      <c r="O63" s="1">
        <v>43772093.999999993</v>
      </c>
      <c r="P63" s="1">
        <v>43624802</v>
      </c>
      <c r="Q63" s="1">
        <v>43556282</v>
      </c>
      <c r="R63" s="1">
        <v>43563661</v>
      </c>
      <c r="S63" s="1">
        <v>43704810</v>
      </c>
      <c r="T63" s="1">
        <v>43992954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89"/>
  <sheetViews>
    <sheetView topLeftCell="A29" zoomScale="150" zoomScaleNormal="150" zoomScalePageLayoutView="150" workbookViewId="0">
      <selection activeCell="L8" sqref="L8:L23"/>
    </sheetView>
  </sheetViews>
  <sheetFormatPr baseColWidth="10" defaultRowHeight="13" x14ac:dyDescent="0.15"/>
  <sheetData>
    <row r="3" spans="2:12" x14ac:dyDescent="0.15">
      <c r="B3" s="7" t="s">
        <v>155</v>
      </c>
    </row>
    <row r="5" spans="2:12" x14ac:dyDescent="0.15">
      <c r="B5" t="s">
        <v>153</v>
      </c>
    </row>
    <row r="6" spans="2:12" x14ac:dyDescent="0.15">
      <c r="B6" t="s">
        <v>65</v>
      </c>
    </row>
    <row r="7" spans="2:12" x14ac:dyDescent="0.15"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f>J7+1</f>
        <v>2018</v>
      </c>
      <c r="L7" s="2">
        <f>K7+1</f>
        <v>2019</v>
      </c>
    </row>
    <row r="8" spans="2:12" x14ac:dyDescent="0.15">
      <c r="B8" t="s">
        <v>7</v>
      </c>
      <c r="C8" s="1">
        <v>691</v>
      </c>
      <c r="D8" s="1">
        <v>3100</v>
      </c>
      <c r="E8" s="1">
        <v>2879</v>
      </c>
      <c r="F8" s="1">
        <v>2576</v>
      </c>
      <c r="G8" s="1">
        <v>2273</v>
      </c>
      <c r="H8" s="1">
        <v>2059</v>
      </c>
      <c r="I8" s="1">
        <v>1934</v>
      </c>
      <c r="J8" s="1">
        <v>1809</v>
      </c>
      <c r="K8" s="1">
        <v>1684</v>
      </c>
      <c r="L8" s="1">
        <v>1559</v>
      </c>
    </row>
    <row r="9" spans="2:12" x14ac:dyDescent="0.15">
      <c r="B9" t="s">
        <v>8</v>
      </c>
      <c r="C9" s="1">
        <v>574</v>
      </c>
      <c r="D9" s="1">
        <v>2117</v>
      </c>
      <c r="E9" s="1">
        <v>1957</v>
      </c>
      <c r="F9" s="1">
        <v>1751</v>
      </c>
      <c r="G9" s="1">
        <v>1545</v>
      </c>
      <c r="H9" s="1">
        <v>1399</v>
      </c>
      <c r="I9" s="1">
        <v>1315</v>
      </c>
      <c r="J9" s="1">
        <v>1230</v>
      </c>
      <c r="K9" s="1">
        <v>1145</v>
      </c>
      <c r="L9" s="1">
        <v>1060</v>
      </c>
    </row>
    <row r="10" spans="2:12" x14ac:dyDescent="0.15">
      <c r="B10" t="s">
        <v>9</v>
      </c>
      <c r="C10" s="1">
        <v>1476</v>
      </c>
      <c r="D10" s="1">
        <v>5966</v>
      </c>
      <c r="E10" s="1">
        <v>5527</v>
      </c>
      <c r="F10" s="1">
        <v>4945</v>
      </c>
      <c r="G10" s="1">
        <v>4364</v>
      </c>
      <c r="H10" s="1">
        <v>3953</v>
      </c>
      <c r="I10" s="1">
        <v>3713</v>
      </c>
      <c r="J10" s="1">
        <v>3473</v>
      </c>
      <c r="K10" s="1">
        <v>3233</v>
      </c>
      <c r="L10" s="1">
        <v>2993</v>
      </c>
    </row>
    <row r="11" spans="2:12" x14ac:dyDescent="0.15">
      <c r="B11" t="s">
        <v>10</v>
      </c>
      <c r="C11" s="1">
        <v>171</v>
      </c>
      <c r="D11" s="1">
        <v>742</v>
      </c>
      <c r="E11" s="1">
        <v>689</v>
      </c>
      <c r="F11" s="1">
        <v>616</v>
      </c>
      <c r="G11" s="1">
        <v>544</v>
      </c>
      <c r="H11" s="1">
        <v>493</v>
      </c>
      <c r="I11" s="1">
        <v>463</v>
      </c>
      <c r="J11" s="1">
        <v>433</v>
      </c>
      <c r="K11" s="1">
        <v>403</v>
      </c>
      <c r="L11" s="1">
        <v>373</v>
      </c>
    </row>
    <row r="12" spans="2:12" x14ac:dyDescent="0.15">
      <c r="B12" t="s">
        <v>11</v>
      </c>
      <c r="C12" s="1">
        <v>125</v>
      </c>
      <c r="D12" s="1">
        <v>477</v>
      </c>
      <c r="E12" s="1">
        <v>441</v>
      </c>
      <c r="F12" s="1">
        <v>395</v>
      </c>
      <c r="G12" s="1">
        <v>348</v>
      </c>
      <c r="H12" s="1">
        <v>315</v>
      </c>
      <c r="I12" s="1">
        <v>296</v>
      </c>
      <c r="J12" s="1">
        <v>277</v>
      </c>
      <c r="K12" s="1">
        <v>258</v>
      </c>
      <c r="L12" s="1">
        <v>239</v>
      </c>
    </row>
    <row r="13" spans="2:12" x14ac:dyDescent="0.15">
      <c r="B13" t="s">
        <v>12</v>
      </c>
      <c r="C13" s="1">
        <v>46</v>
      </c>
      <c r="D13" s="1">
        <v>245</v>
      </c>
      <c r="E13" s="1">
        <v>228</v>
      </c>
      <c r="F13" s="1">
        <v>204</v>
      </c>
      <c r="G13" s="1">
        <v>180</v>
      </c>
      <c r="H13" s="1">
        <v>163</v>
      </c>
      <c r="I13" s="1">
        <v>153</v>
      </c>
      <c r="J13" s="1">
        <v>143</v>
      </c>
      <c r="K13" s="1">
        <v>133</v>
      </c>
      <c r="L13" s="1">
        <v>123</v>
      </c>
    </row>
    <row r="14" spans="2:12" x14ac:dyDescent="0.15">
      <c r="B14" t="s">
        <v>37</v>
      </c>
      <c r="C14" s="1">
        <v>161</v>
      </c>
      <c r="D14" s="1">
        <v>726</v>
      </c>
      <c r="E14" s="1">
        <v>675</v>
      </c>
      <c r="F14" s="1">
        <v>604</v>
      </c>
      <c r="G14" s="1">
        <v>533</v>
      </c>
      <c r="H14" s="1">
        <v>483</v>
      </c>
      <c r="I14" s="1">
        <v>453</v>
      </c>
      <c r="J14" s="1">
        <v>424</v>
      </c>
      <c r="K14" s="1">
        <v>395</v>
      </c>
      <c r="L14" s="1">
        <v>366</v>
      </c>
    </row>
    <row r="15" spans="2:12" x14ac:dyDescent="0.15">
      <c r="B15" t="s">
        <v>38</v>
      </c>
      <c r="C15" s="1">
        <v>636</v>
      </c>
      <c r="D15" s="1">
        <v>2279</v>
      </c>
      <c r="E15" s="1">
        <v>2105</v>
      </c>
      <c r="F15" s="1">
        <v>1883</v>
      </c>
      <c r="G15" s="1">
        <v>1662</v>
      </c>
      <c r="H15" s="1">
        <v>1505</v>
      </c>
      <c r="I15" s="1">
        <v>1414</v>
      </c>
      <c r="J15" s="1">
        <v>1323</v>
      </c>
      <c r="K15" s="1">
        <v>1232</v>
      </c>
      <c r="L15" s="1">
        <v>1141</v>
      </c>
    </row>
    <row r="16" spans="2:12" x14ac:dyDescent="0.15">
      <c r="B16" t="s">
        <v>39</v>
      </c>
      <c r="C16" s="1">
        <v>172</v>
      </c>
      <c r="D16" s="1">
        <v>876</v>
      </c>
      <c r="E16" s="1">
        <v>816</v>
      </c>
      <c r="F16" s="1">
        <v>730</v>
      </c>
      <c r="G16" s="1">
        <v>644</v>
      </c>
      <c r="H16" s="1">
        <v>584</v>
      </c>
      <c r="I16" s="1">
        <v>548</v>
      </c>
      <c r="J16" s="1">
        <v>513</v>
      </c>
      <c r="K16" s="1">
        <v>478</v>
      </c>
      <c r="L16" s="1">
        <v>443</v>
      </c>
    </row>
    <row r="17" spans="2:12" x14ac:dyDescent="0.15">
      <c r="B17" t="s">
        <v>40</v>
      </c>
      <c r="C17" s="1">
        <v>265</v>
      </c>
      <c r="D17" s="1">
        <v>1272</v>
      </c>
      <c r="E17" s="1">
        <v>1184</v>
      </c>
      <c r="F17" s="1">
        <v>1059</v>
      </c>
      <c r="G17" s="1">
        <v>934</v>
      </c>
      <c r="H17" s="1">
        <v>846</v>
      </c>
      <c r="I17" s="1">
        <v>795</v>
      </c>
      <c r="J17" s="1">
        <v>744</v>
      </c>
      <c r="K17" s="1">
        <v>693</v>
      </c>
      <c r="L17" s="1">
        <v>642</v>
      </c>
    </row>
    <row r="18" spans="2:12" x14ac:dyDescent="0.15">
      <c r="B18" t="s">
        <v>41</v>
      </c>
      <c r="C18" s="1">
        <v>340</v>
      </c>
      <c r="D18" s="1">
        <v>1408</v>
      </c>
      <c r="E18" s="1">
        <v>1306</v>
      </c>
      <c r="F18" s="1">
        <v>1168</v>
      </c>
      <c r="G18" s="1">
        <v>1031</v>
      </c>
      <c r="H18" s="1">
        <v>934</v>
      </c>
      <c r="I18" s="1">
        <v>877</v>
      </c>
      <c r="J18" s="1">
        <v>820</v>
      </c>
      <c r="K18" s="1">
        <v>763</v>
      </c>
      <c r="L18" s="1">
        <v>706</v>
      </c>
    </row>
    <row r="19" spans="2:12" x14ac:dyDescent="0.15">
      <c r="B19" t="s">
        <v>42</v>
      </c>
      <c r="C19" s="1">
        <v>252</v>
      </c>
      <c r="D19" s="1">
        <v>991</v>
      </c>
      <c r="E19" s="1">
        <v>918</v>
      </c>
      <c r="F19" s="1">
        <v>821</v>
      </c>
      <c r="G19" s="1">
        <v>725</v>
      </c>
      <c r="H19" s="1">
        <v>656</v>
      </c>
      <c r="I19" s="1">
        <v>617</v>
      </c>
      <c r="J19" s="1">
        <v>577</v>
      </c>
      <c r="K19" s="1">
        <v>537</v>
      </c>
      <c r="L19" s="1">
        <v>497</v>
      </c>
    </row>
    <row r="20" spans="2:12" x14ac:dyDescent="0.15">
      <c r="B20" t="s">
        <v>77</v>
      </c>
      <c r="C20" s="1">
        <v>162</v>
      </c>
      <c r="D20" s="1">
        <v>324</v>
      </c>
      <c r="E20" s="1">
        <v>293</v>
      </c>
      <c r="F20" s="1">
        <v>262</v>
      </c>
      <c r="G20" s="1">
        <v>231</v>
      </c>
      <c r="H20" s="1">
        <v>209</v>
      </c>
      <c r="I20" s="1">
        <v>197</v>
      </c>
      <c r="J20" s="1">
        <v>184</v>
      </c>
      <c r="K20" s="1">
        <v>171</v>
      </c>
      <c r="L20" s="1">
        <v>158</v>
      </c>
    </row>
    <row r="21" spans="2:12" x14ac:dyDescent="0.15">
      <c r="B21" t="s">
        <v>16</v>
      </c>
      <c r="C21" s="1">
        <v>0</v>
      </c>
      <c r="D21" s="1">
        <v>1336</v>
      </c>
      <c r="E21" s="1">
        <v>1269</v>
      </c>
      <c r="F21" s="1">
        <v>1136</v>
      </c>
      <c r="G21" s="1">
        <v>1002</v>
      </c>
      <c r="H21" s="1">
        <v>908</v>
      </c>
      <c r="I21" s="1">
        <v>853</v>
      </c>
      <c r="J21" s="1">
        <v>798</v>
      </c>
      <c r="K21" s="1">
        <v>743</v>
      </c>
      <c r="L21" s="1">
        <v>688</v>
      </c>
    </row>
    <row r="22" spans="2:12" x14ac:dyDescent="0.15">
      <c r="B22" t="s">
        <v>115</v>
      </c>
      <c r="C22" s="1">
        <v>444</v>
      </c>
      <c r="D22" s="1">
        <v>1838</v>
      </c>
      <c r="E22" s="1">
        <v>1704</v>
      </c>
      <c r="F22" s="1">
        <v>1525</v>
      </c>
      <c r="G22" s="1">
        <v>1346</v>
      </c>
      <c r="H22" s="1">
        <v>1219</v>
      </c>
      <c r="I22" s="1">
        <v>1145</v>
      </c>
      <c r="J22" s="1">
        <v>1071</v>
      </c>
      <c r="K22" s="1">
        <v>997</v>
      </c>
      <c r="L22" s="1">
        <v>923</v>
      </c>
    </row>
    <row r="23" spans="2:12" x14ac:dyDescent="0.15">
      <c r="B23" t="s">
        <v>154</v>
      </c>
      <c r="C23" s="1">
        <v>5514</v>
      </c>
      <c r="D23" s="1">
        <v>23699</v>
      </c>
      <c r="E23" s="1">
        <v>21990</v>
      </c>
      <c r="F23" s="1">
        <v>19676</v>
      </c>
      <c r="G23" s="1">
        <v>17361</v>
      </c>
      <c r="H23" s="1">
        <v>15727</v>
      </c>
      <c r="I23" s="1">
        <v>14774</v>
      </c>
      <c r="J23" s="1">
        <v>13819</v>
      </c>
      <c r="K23" s="1">
        <v>12865</v>
      </c>
      <c r="L23" s="1">
        <v>11911</v>
      </c>
    </row>
    <row r="27" spans="2:12" x14ac:dyDescent="0.15">
      <c r="B27" t="s">
        <v>156</v>
      </c>
    </row>
    <row r="28" spans="2:12" x14ac:dyDescent="0.15">
      <c r="B28" t="s">
        <v>65</v>
      </c>
    </row>
    <row r="29" spans="2:12" x14ac:dyDescent="0.15">
      <c r="C29" s="2">
        <v>2010</v>
      </c>
      <c r="D29" s="2">
        <v>2011</v>
      </c>
      <c r="E29" s="2">
        <v>2012</v>
      </c>
      <c r="F29" s="2">
        <v>2013</v>
      </c>
      <c r="G29" s="2">
        <v>2014</v>
      </c>
      <c r="H29" s="2">
        <v>2015</v>
      </c>
      <c r="I29" s="2">
        <v>2016</v>
      </c>
      <c r="J29" s="2">
        <v>2017</v>
      </c>
      <c r="K29" s="2">
        <f>J29+1</f>
        <v>2018</v>
      </c>
      <c r="L29" s="2">
        <f>K29+1</f>
        <v>2019</v>
      </c>
    </row>
    <row r="30" spans="2:12" x14ac:dyDescent="0.15">
      <c r="B30" t="s">
        <v>7</v>
      </c>
      <c r="C30" s="1">
        <v>34.126186666666662</v>
      </c>
      <c r="D30" s="1">
        <v>176.762</v>
      </c>
      <c r="E30" s="1">
        <v>167.46183333333332</v>
      </c>
      <c r="F30" s="1">
        <v>130.05365333333333</v>
      </c>
      <c r="G30" s="1">
        <v>84.995046666666667</v>
      </c>
      <c r="H30" s="1">
        <v>64.762413333333328</v>
      </c>
      <c r="I30" s="1">
        <v>56.124679999999998</v>
      </c>
      <c r="J30" s="1">
        <v>53.83583999999999</v>
      </c>
      <c r="K30" s="1">
        <v>48.779866666666656</v>
      </c>
      <c r="L30" s="1">
        <v>37.374426666666665</v>
      </c>
    </row>
    <row r="31" spans="2:12" x14ac:dyDescent="0.15">
      <c r="B31" t="s">
        <v>8</v>
      </c>
      <c r="C31" s="1">
        <v>28.347946666666665</v>
      </c>
      <c r="D31" s="1">
        <v>120.71134000000001</v>
      </c>
      <c r="E31" s="1">
        <v>113.83216666666665</v>
      </c>
      <c r="F31" s="1">
        <v>88.402153333333331</v>
      </c>
      <c r="G31" s="1">
        <v>57.7727</v>
      </c>
      <c r="H31" s="1">
        <v>44.003213333333335</v>
      </c>
      <c r="I31" s="1">
        <v>38.161299999999997</v>
      </c>
      <c r="J31" s="1">
        <v>36.60479999999999</v>
      </c>
      <c r="K31" s="1">
        <v>33.166833333333329</v>
      </c>
      <c r="L31" s="1">
        <v>25.411733333333334</v>
      </c>
    </row>
    <row r="32" spans="2:12" x14ac:dyDescent="0.15">
      <c r="B32" t="s">
        <v>9</v>
      </c>
      <c r="C32" s="1">
        <v>72.894719999999992</v>
      </c>
      <c r="D32" s="1">
        <v>340.18132000000003</v>
      </c>
      <c r="E32" s="1">
        <v>321.48716666666661</v>
      </c>
      <c r="F32" s="1">
        <v>249.65656666666666</v>
      </c>
      <c r="G32" s="1">
        <v>163.18450666666666</v>
      </c>
      <c r="H32" s="1">
        <v>124.33502666666666</v>
      </c>
      <c r="I32" s="1">
        <v>107.75125999999999</v>
      </c>
      <c r="J32" s="1">
        <v>103.35647999999998</v>
      </c>
      <c r="K32" s="1">
        <v>93.649233333333314</v>
      </c>
      <c r="L32" s="1">
        <v>71.75218666666666</v>
      </c>
    </row>
    <row r="33" spans="2:12" x14ac:dyDescent="0.15">
      <c r="B33" t="s">
        <v>10</v>
      </c>
      <c r="C33" s="1">
        <v>8.4451199999999993</v>
      </c>
      <c r="D33" s="1">
        <v>42.308840000000004</v>
      </c>
      <c r="E33" s="1">
        <v>40.076833333333326</v>
      </c>
      <c r="F33" s="1">
        <v>31.099786666666667</v>
      </c>
      <c r="G33" s="1">
        <v>20.341973333333335</v>
      </c>
      <c r="H33" s="1">
        <v>15.506493333333333</v>
      </c>
      <c r="I33" s="1">
        <v>13.436259999999999</v>
      </c>
      <c r="J33" s="1">
        <v>12.886079999999998</v>
      </c>
      <c r="K33" s="1">
        <v>11.673566666666664</v>
      </c>
      <c r="L33" s="1">
        <v>8.9420533333333339</v>
      </c>
    </row>
    <row r="34" spans="2:12" x14ac:dyDescent="0.15">
      <c r="B34" t="s">
        <v>11</v>
      </c>
      <c r="C34" s="1">
        <v>6.1733333333333329</v>
      </c>
      <c r="D34" s="1">
        <v>27.198540000000001</v>
      </c>
      <c r="E34" s="1">
        <v>25.651499999999995</v>
      </c>
      <c r="F34" s="1">
        <v>19.942233333333334</v>
      </c>
      <c r="G34" s="1">
        <v>13.012880000000001</v>
      </c>
      <c r="H34" s="1">
        <v>9.9077999999999999</v>
      </c>
      <c r="I34" s="1">
        <v>8.5899199999999993</v>
      </c>
      <c r="J34" s="1">
        <v>8.2435199999999984</v>
      </c>
      <c r="K34" s="1">
        <v>7.4733999999999989</v>
      </c>
      <c r="L34" s="1">
        <v>5.7296266666666664</v>
      </c>
    </row>
    <row r="35" spans="2:12" x14ac:dyDescent="0.15">
      <c r="B35" t="s">
        <v>12</v>
      </c>
      <c r="C35" s="1">
        <v>2.2717866666666664</v>
      </c>
      <c r="D35" s="1">
        <v>13.969900000000001</v>
      </c>
      <c r="E35" s="1">
        <v>13.261999999999999</v>
      </c>
      <c r="F35" s="1">
        <v>10.29928</v>
      </c>
      <c r="G35" s="1">
        <v>6.7308000000000003</v>
      </c>
      <c r="H35" s="1">
        <v>5.1268933333333333</v>
      </c>
      <c r="I35" s="1">
        <v>4.4400599999999999</v>
      </c>
      <c r="J35" s="1">
        <v>4.255679999999999</v>
      </c>
      <c r="K35" s="1">
        <v>3.8525666666666658</v>
      </c>
      <c r="L35" s="1">
        <v>2.9487199999999998</v>
      </c>
    </row>
    <row r="36" spans="2:12" x14ac:dyDescent="0.15">
      <c r="B36" t="s">
        <v>37</v>
      </c>
      <c r="C36" s="1">
        <v>7.9512533333333328</v>
      </c>
      <c r="D36" s="1">
        <v>41.396520000000002</v>
      </c>
      <c r="E36" s="1">
        <v>39.262499999999996</v>
      </c>
      <c r="F36" s="1">
        <v>30.493946666666666</v>
      </c>
      <c r="G36" s="1">
        <v>19.930646666666668</v>
      </c>
      <c r="H36" s="1">
        <v>15.19196</v>
      </c>
      <c r="I36" s="1">
        <v>13.146059999999999</v>
      </c>
      <c r="J36" s="1">
        <v>12.618239999999998</v>
      </c>
      <c r="K36" s="1">
        <v>11.441833333333332</v>
      </c>
      <c r="L36" s="1">
        <v>8.7742399999999989</v>
      </c>
    </row>
    <row r="37" spans="2:12" x14ac:dyDescent="0.15">
      <c r="B37" t="s">
        <v>38</v>
      </c>
      <c r="C37" s="1">
        <v>31.409919999999996</v>
      </c>
      <c r="D37" s="1">
        <v>129.94857999999999</v>
      </c>
      <c r="E37" s="1">
        <v>122.44083333333332</v>
      </c>
      <c r="F37" s="1">
        <v>95.066393333333338</v>
      </c>
      <c r="G37" s="1">
        <v>62.14772</v>
      </c>
      <c r="H37" s="1">
        <v>47.337266666666665</v>
      </c>
      <c r="I37" s="1">
        <v>41.034279999999995</v>
      </c>
      <c r="J37" s="1">
        <v>39.372479999999996</v>
      </c>
      <c r="K37" s="1">
        <v>35.686933333333329</v>
      </c>
      <c r="L37" s="1">
        <v>27.353573333333333</v>
      </c>
    </row>
    <row r="38" spans="2:12" x14ac:dyDescent="0.15">
      <c r="B38" t="s">
        <v>39</v>
      </c>
      <c r="C38" s="1">
        <v>8.4945066666666662</v>
      </c>
      <c r="D38" s="1">
        <v>49.94952</v>
      </c>
      <c r="E38" s="1">
        <v>47.463999999999992</v>
      </c>
      <c r="F38" s="1">
        <v>36.855266666666665</v>
      </c>
      <c r="G38" s="1">
        <v>24.081306666666666</v>
      </c>
      <c r="H38" s="1">
        <v>18.368746666666667</v>
      </c>
      <c r="I38" s="1">
        <v>15.902959999999998</v>
      </c>
      <c r="J38" s="1">
        <v>15.266879999999997</v>
      </c>
      <c r="K38" s="1">
        <v>13.846066666666664</v>
      </c>
      <c r="L38" s="1">
        <v>10.620186666666667</v>
      </c>
    </row>
    <row r="39" spans="2:12" x14ac:dyDescent="0.15">
      <c r="B39" t="s">
        <v>40</v>
      </c>
      <c r="C39" s="1">
        <v>13.087466666666666</v>
      </c>
      <c r="D39" s="1">
        <v>72.529440000000008</v>
      </c>
      <c r="E39" s="1">
        <v>68.86933333333333</v>
      </c>
      <c r="F39" s="1">
        <v>53.465379999999996</v>
      </c>
      <c r="G39" s="1">
        <v>34.925373333333333</v>
      </c>
      <c r="H39" s="1">
        <v>26.60952</v>
      </c>
      <c r="I39" s="1">
        <v>23.070899999999998</v>
      </c>
      <c r="J39" s="1">
        <v>22.141439999999996</v>
      </c>
      <c r="K39" s="1">
        <v>20.073899999999995</v>
      </c>
      <c r="L39" s="1">
        <v>15.390879999999999</v>
      </c>
    </row>
    <row r="40" spans="2:12" x14ac:dyDescent="0.15">
      <c r="B40" t="s">
        <v>41</v>
      </c>
      <c r="C40" s="1">
        <v>16.791466666666665</v>
      </c>
      <c r="D40" s="1">
        <v>80.28416</v>
      </c>
      <c r="E40" s="1">
        <v>75.96566666666665</v>
      </c>
      <c r="F40" s="1">
        <v>58.968426666666666</v>
      </c>
      <c r="G40" s="1">
        <v>38.552526666666665</v>
      </c>
      <c r="H40" s="1">
        <v>29.377413333333333</v>
      </c>
      <c r="I40" s="1">
        <v>25.450539999999997</v>
      </c>
      <c r="J40" s="1">
        <v>24.403199999999995</v>
      </c>
      <c r="K40" s="1">
        <v>22.101566666666663</v>
      </c>
      <c r="L40" s="1">
        <v>16.925173333333333</v>
      </c>
    </row>
    <row r="41" spans="2:12" x14ac:dyDescent="0.15">
      <c r="B41" t="s">
        <v>42</v>
      </c>
      <c r="C41" s="1">
        <v>12.44544</v>
      </c>
      <c r="D41" s="1">
        <v>56.506820000000005</v>
      </c>
      <c r="E41" s="1">
        <v>53.396999999999991</v>
      </c>
      <c r="F41" s="1">
        <v>41.449553333333334</v>
      </c>
      <c r="G41" s="1">
        <v>27.110166666666668</v>
      </c>
      <c r="H41" s="1">
        <v>20.633386666666667</v>
      </c>
      <c r="I41" s="1">
        <v>17.905339999999999</v>
      </c>
      <c r="J41" s="1">
        <v>17.171519999999997</v>
      </c>
      <c r="K41" s="1">
        <v>15.555099999999998</v>
      </c>
      <c r="L41" s="1">
        <v>11.914746666666666</v>
      </c>
    </row>
    <row r="42" spans="2:12" x14ac:dyDescent="0.15">
      <c r="B42" t="s">
        <v>77</v>
      </c>
      <c r="C42" s="1">
        <v>8.0006399999999989</v>
      </c>
      <c r="D42" s="1">
        <v>18.47448</v>
      </c>
      <c r="E42" s="1">
        <v>17.042833333333331</v>
      </c>
      <c r="F42" s="1">
        <v>13.227506666666667</v>
      </c>
      <c r="G42" s="1">
        <v>8.6378599999999999</v>
      </c>
      <c r="H42" s="1">
        <v>6.5737466666666666</v>
      </c>
      <c r="I42" s="1">
        <v>5.7169399999999992</v>
      </c>
      <c r="J42" s="1">
        <v>5.4758399999999989</v>
      </c>
      <c r="K42" s="1">
        <v>4.9532999999999987</v>
      </c>
      <c r="L42" s="1">
        <v>3.7877866666666664</v>
      </c>
    </row>
    <row r="43" spans="2:12" x14ac:dyDescent="0.15">
      <c r="B43" t="s">
        <v>16</v>
      </c>
      <c r="C43" s="1">
        <v>0</v>
      </c>
      <c r="D43" s="1">
        <v>76.178719999999998</v>
      </c>
      <c r="E43" s="1">
        <v>73.813499999999991</v>
      </c>
      <c r="F43" s="1">
        <v>57.352853333333336</v>
      </c>
      <c r="G43" s="1">
        <v>37.468119999999999</v>
      </c>
      <c r="H43" s="1">
        <v>28.559626666666666</v>
      </c>
      <c r="I43" s="1">
        <v>24.754059999999999</v>
      </c>
      <c r="J43" s="1">
        <v>23.748479999999997</v>
      </c>
      <c r="K43" s="1">
        <v>21.522233333333329</v>
      </c>
      <c r="L43" s="1">
        <v>16.493653333333334</v>
      </c>
    </row>
    <row r="44" spans="2:12" x14ac:dyDescent="0.15">
      <c r="B44" t="s">
        <v>115</v>
      </c>
      <c r="C44" s="1">
        <v>21.927679999999999</v>
      </c>
      <c r="D44" s="1">
        <v>104.80276000000001</v>
      </c>
      <c r="E44" s="1">
        <v>99.115999999999985</v>
      </c>
      <c r="F44" s="1">
        <v>76.992166666666662</v>
      </c>
      <c r="G44" s="1">
        <v>50.331426666666665</v>
      </c>
      <c r="H44" s="1">
        <v>38.341613333333335</v>
      </c>
      <c r="I44" s="1">
        <v>33.227899999999998</v>
      </c>
      <c r="J44" s="1">
        <v>31.872959999999996</v>
      </c>
      <c r="K44" s="1">
        <v>28.879766666666661</v>
      </c>
      <c r="L44" s="1">
        <v>22.127386666666666</v>
      </c>
    </row>
    <row r="45" spans="2:12" x14ac:dyDescent="0.15">
      <c r="B45" t="s">
        <v>154</v>
      </c>
      <c r="C45" s="1">
        <v>272.3674666666667</v>
      </c>
      <c r="D45" s="1">
        <v>1351.2029400000001</v>
      </c>
      <c r="E45" s="1">
        <v>1279.1431666666665</v>
      </c>
      <c r="F45" s="1">
        <v>993.32516666666675</v>
      </c>
      <c r="G45" s="1">
        <v>649.22305333333327</v>
      </c>
      <c r="H45" s="1">
        <v>494.63511999999997</v>
      </c>
      <c r="I45" s="1">
        <v>428.71245999999996</v>
      </c>
      <c r="J45" s="1">
        <v>411.25343999999984</v>
      </c>
      <c r="K45" s="1">
        <v>372.65616666666659</v>
      </c>
      <c r="L45" s="6">
        <f t="shared" ref="L45" si="0">SUM(L30:L44)</f>
        <v>285.54637333333335</v>
      </c>
    </row>
    <row r="49" spans="2:10" x14ac:dyDescent="0.15">
      <c r="B49" s="7" t="s">
        <v>157</v>
      </c>
    </row>
    <row r="51" spans="2:10" x14ac:dyDescent="0.15">
      <c r="B51" t="s">
        <v>158</v>
      </c>
    </row>
    <row r="52" spans="2:10" x14ac:dyDescent="0.15">
      <c r="B52" t="s">
        <v>65</v>
      </c>
    </row>
    <row r="53" spans="2:10" x14ac:dyDescent="0.15">
      <c r="C53" s="2">
        <v>2012</v>
      </c>
      <c r="D53" s="2">
        <v>2013</v>
      </c>
      <c r="E53" s="2">
        <v>2014</v>
      </c>
      <c r="F53" s="2">
        <v>2015</v>
      </c>
      <c r="G53" s="2">
        <v>2016</v>
      </c>
      <c r="H53" s="2">
        <v>2017</v>
      </c>
      <c r="I53" s="2">
        <f>H53+1</f>
        <v>2018</v>
      </c>
      <c r="J53" s="2">
        <f>I53+1</f>
        <v>2019</v>
      </c>
    </row>
    <row r="54" spans="2:10" x14ac:dyDescent="0.15">
      <c r="B54" t="s">
        <v>7</v>
      </c>
      <c r="C54" s="1">
        <v>8685.5300000000007</v>
      </c>
      <c r="D54" s="1">
        <v>21726.55</v>
      </c>
      <c r="E54" s="1">
        <v>31818.849078259998</v>
      </c>
      <c r="F54" s="1">
        <v>43508.042239528106</v>
      </c>
      <c r="G54" s="1">
        <v>50714.372239528107</v>
      </c>
      <c r="H54" s="1">
        <v>54468.936760568111</v>
      </c>
      <c r="I54" s="1">
        <v>58381.13</v>
      </c>
      <c r="J54" s="1">
        <v>59665.771999999997</v>
      </c>
    </row>
    <row r="55" spans="2:10" x14ac:dyDescent="0.15">
      <c r="B55" t="s">
        <v>8</v>
      </c>
      <c r="C55" s="1">
        <v>0</v>
      </c>
      <c r="D55" s="1">
        <v>0</v>
      </c>
      <c r="E55" s="1">
        <v>0</v>
      </c>
      <c r="F55" s="1">
        <v>1567.4040504500003</v>
      </c>
      <c r="G55" s="1">
        <v>3383.6140504500004</v>
      </c>
      <c r="H55" s="1">
        <v>5495.8360504500006</v>
      </c>
      <c r="I55" s="1">
        <v>6514.5410000000002</v>
      </c>
      <c r="J55" s="1">
        <v>5625.6180000000004</v>
      </c>
    </row>
    <row r="56" spans="2:10" x14ac:dyDescent="0.15">
      <c r="B56" t="s">
        <v>9</v>
      </c>
      <c r="C56" s="1">
        <v>5486.97</v>
      </c>
      <c r="D56" s="1">
        <v>10664.295849999999</v>
      </c>
      <c r="E56" s="1">
        <v>16219.98786646</v>
      </c>
      <c r="F56" s="1">
        <v>19879.969729680553</v>
      </c>
      <c r="G56" s="1">
        <v>22684.609729680553</v>
      </c>
      <c r="H56" s="1">
        <v>25221.229919030553</v>
      </c>
      <c r="I56" s="1">
        <v>26733.32</v>
      </c>
      <c r="J56" s="1">
        <v>26867.321</v>
      </c>
    </row>
    <row r="57" spans="2:10" x14ac:dyDescent="0.15">
      <c r="B57" t="s">
        <v>10</v>
      </c>
      <c r="C57" s="1">
        <v>504.81</v>
      </c>
      <c r="D57" s="1">
        <v>1026.1300000000001</v>
      </c>
      <c r="E57" s="1">
        <v>1010.9200000000001</v>
      </c>
      <c r="F57" s="1">
        <v>1571.6853954798194</v>
      </c>
      <c r="G57" s="1">
        <v>1443.4253954798194</v>
      </c>
      <c r="H57" s="1">
        <v>1652.0040017598194</v>
      </c>
      <c r="I57" s="1">
        <v>2080.0340000000001</v>
      </c>
      <c r="J57" s="1">
        <v>1090.269</v>
      </c>
    </row>
    <row r="58" spans="2:10" x14ac:dyDescent="0.15">
      <c r="B58" t="s">
        <v>11</v>
      </c>
      <c r="C58" s="1">
        <v>463.77</v>
      </c>
      <c r="D58" s="1">
        <v>790.27</v>
      </c>
      <c r="E58" s="1">
        <v>1114.4592550899999</v>
      </c>
      <c r="F58" s="1">
        <v>1550.6458894499999</v>
      </c>
      <c r="G58" s="1">
        <v>1909.79588945</v>
      </c>
      <c r="H58" s="1">
        <v>2295.74253443</v>
      </c>
      <c r="I58" s="1">
        <v>2549.5100000000002</v>
      </c>
      <c r="J58" s="1">
        <v>2749.9859999999999</v>
      </c>
    </row>
    <row r="59" spans="2:10" x14ac:dyDescent="0.15">
      <c r="B59" t="s">
        <v>12</v>
      </c>
      <c r="C59" s="1">
        <v>70.8</v>
      </c>
      <c r="D59" s="1">
        <v>-1.0000000000005116E-2</v>
      </c>
      <c r="E59" s="1">
        <v>-1.0000000000005116E-2</v>
      </c>
      <c r="F59" s="1">
        <v>272.86743855999993</v>
      </c>
      <c r="G59" s="1">
        <v>272.86743855999993</v>
      </c>
      <c r="H59" s="1">
        <v>272.86743855999993</v>
      </c>
      <c r="I59" s="1">
        <v>542.14800000000002</v>
      </c>
      <c r="J59" s="1">
        <v>560.78300000000002</v>
      </c>
    </row>
    <row r="60" spans="2:10" x14ac:dyDescent="0.15">
      <c r="B60" t="s">
        <v>37</v>
      </c>
      <c r="C60" s="1">
        <v>1574.31</v>
      </c>
      <c r="D60" s="1">
        <v>2673.63</v>
      </c>
      <c r="E60" s="1">
        <v>4220.4203252500001</v>
      </c>
      <c r="F60" s="1">
        <v>5377.8302940899912</v>
      </c>
      <c r="G60" s="1">
        <v>6463.9802940899908</v>
      </c>
      <c r="H60" s="1">
        <v>7168.4460087799907</v>
      </c>
      <c r="I60" s="1">
        <v>7884.9549999999999</v>
      </c>
      <c r="J60" s="1">
        <v>8497.2909999999993</v>
      </c>
    </row>
    <row r="61" spans="2:10" x14ac:dyDescent="0.15">
      <c r="B61" t="s">
        <v>38</v>
      </c>
      <c r="C61" s="1">
        <v>8188.38</v>
      </c>
      <c r="D61" s="1">
        <v>12307.86</v>
      </c>
      <c r="E61" s="1">
        <v>20314.095226210004</v>
      </c>
      <c r="F61" s="1">
        <v>29074.306557350043</v>
      </c>
      <c r="G61" s="1">
        <v>34303.646557350046</v>
      </c>
      <c r="H61" s="1">
        <v>37140.287030420048</v>
      </c>
      <c r="I61" s="1">
        <v>38937.639000000003</v>
      </c>
      <c r="J61" s="1">
        <v>40764.824000000001</v>
      </c>
    </row>
    <row r="62" spans="2:10" x14ac:dyDescent="0.15">
      <c r="B62" t="s">
        <v>39</v>
      </c>
      <c r="C62" s="1">
        <v>432.46999999999997</v>
      </c>
      <c r="D62" s="1">
        <v>442.41189999999995</v>
      </c>
      <c r="E62" s="1">
        <v>80.655999999999949</v>
      </c>
      <c r="F62" s="1">
        <v>1564.0260346400003</v>
      </c>
      <c r="G62" s="1">
        <v>2577.3560346400004</v>
      </c>
      <c r="H62" s="1">
        <v>3492.5540463200005</v>
      </c>
      <c r="I62" s="1">
        <v>4437.8180000000002</v>
      </c>
      <c r="J62" s="1">
        <v>4305.9390000000003</v>
      </c>
    </row>
    <row r="63" spans="2:10" x14ac:dyDescent="0.15">
      <c r="B63" t="s">
        <v>40</v>
      </c>
      <c r="C63" s="1">
        <v>3959.48</v>
      </c>
      <c r="D63" s="1">
        <v>5227.67</v>
      </c>
      <c r="E63" s="1">
        <v>7348.5928652143803</v>
      </c>
      <c r="F63" s="1">
        <v>8677.7048561821612</v>
      </c>
      <c r="G63" s="1">
        <v>9843.8548561821626</v>
      </c>
      <c r="H63" s="1">
        <v>10750.369317262162</v>
      </c>
      <c r="I63" s="1">
        <v>11220.518</v>
      </c>
      <c r="J63" s="1">
        <v>11113.472</v>
      </c>
    </row>
    <row r="64" spans="2:10" x14ac:dyDescent="0.15">
      <c r="B64" t="s">
        <v>41</v>
      </c>
      <c r="C64" s="1">
        <v>1138.1300000000001</v>
      </c>
      <c r="D64" s="1">
        <v>2004.3371000000002</v>
      </c>
      <c r="E64" s="1">
        <v>2649.0629294700002</v>
      </c>
      <c r="F64" s="1">
        <v>3652.8907029600005</v>
      </c>
      <c r="G64" s="1">
        <v>4608.6007029600014</v>
      </c>
      <c r="H64" s="1">
        <v>4850.3696408700007</v>
      </c>
      <c r="I64" s="1">
        <v>4914.9790000000003</v>
      </c>
      <c r="J64" s="1">
        <v>5064.393</v>
      </c>
    </row>
    <row r="65" spans="2:10" x14ac:dyDescent="0.15">
      <c r="B65" t="s">
        <v>42</v>
      </c>
      <c r="C65" s="1">
        <v>227.91</v>
      </c>
      <c r="D65" s="1">
        <v>234.51743999999999</v>
      </c>
      <c r="E65" s="1">
        <v>341.69181755</v>
      </c>
      <c r="F65" s="1">
        <v>1108.551236740004</v>
      </c>
      <c r="G65" s="1">
        <v>1899.4012367400039</v>
      </c>
      <c r="H65" s="1">
        <v>2417.0520213000041</v>
      </c>
      <c r="I65" s="1">
        <v>2766.7559999999999</v>
      </c>
      <c r="J65" s="1">
        <v>2924.2049999999999</v>
      </c>
    </row>
    <row r="66" spans="2:10" x14ac:dyDescent="0.15">
      <c r="B66" t="s">
        <v>77</v>
      </c>
      <c r="C66" s="1">
        <v>1313.51</v>
      </c>
      <c r="D66" s="1">
        <v>2516.9799999999996</v>
      </c>
      <c r="E66" s="1">
        <v>3897.1127133208329</v>
      </c>
      <c r="F66" s="1">
        <v>5091.4505017171405</v>
      </c>
      <c r="G66" s="1">
        <v>5976.0705017171404</v>
      </c>
      <c r="H66" s="1">
        <v>6540.3727739271399</v>
      </c>
      <c r="I66" s="1">
        <v>6437.0770000000002</v>
      </c>
      <c r="J66" s="1">
        <v>6099.933</v>
      </c>
    </row>
    <row r="67" spans="2:10" x14ac:dyDescent="0.15">
      <c r="B67" t="s">
        <v>16</v>
      </c>
      <c r="C67" s="1">
        <v>1258.25</v>
      </c>
      <c r="D67" s="1">
        <v>1347.6353200000001</v>
      </c>
      <c r="E67" s="1">
        <v>91.145320000000083</v>
      </c>
      <c r="F67" s="1">
        <v>1937.2145927599993</v>
      </c>
      <c r="G67" s="1">
        <v>1926.0345927599992</v>
      </c>
      <c r="H67" s="1">
        <v>1914.8578483599993</v>
      </c>
      <c r="I67" s="1">
        <v>1671.194</v>
      </c>
      <c r="J67" s="1">
        <v>1429.259</v>
      </c>
    </row>
    <row r="68" spans="2:10" x14ac:dyDescent="0.15">
      <c r="B68" t="s">
        <v>115</v>
      </c>
      <c r="C68" s="1">
        <v>1053.4000000000001</v>
      </c>
      <c r="D68" s="1">
        <v>1053.4000000000001</v>
      </c>
      <c r="E68" s="1">
        <v>1.9900000000000091</v>
      </c>
      <c r="F68" s="1">
        <v>2055.2389325200002</v>
      </c>
      <c r="G68" s="1">
        <v>2055.2389325200002</v>
      </c>
      <c r="H68" s="1">
        <v>2667.4149325200001</v>
      </c>
      <c r="I68" s="1">
        <v>4058.0349999999999</v>
      </c>
      <c r="J68" s="1">
        <v>3411.3789999999999</v>
      </c>
    </row>
    <row r="69" spans="2:10" x14ac:dyDescent="0.15">
      <c r="B69" t="s">
        <v>154</v>
      </c>
      <c r="C69" s="1">
        <v>34357.72</v>
      </c>
      <c r="D69" s="1">
        <v>62015.677609999992</v>
      </c>
      <c r="E69" s="1">
        <v>89108.973396825226</v>
      </c>
      <c r="F69" s="1">
        <v>126889.82845210782</v>
      </c>
      <c r="G69" s="1">
        <v>150062.86845210785</v>
      </c>
      <c r="H69" s="1">
        <v>166348.34032455788</v>
      </c>
      <c r="I69" s="1">
        <v>179129.65399999998</v>
      </c>
      <c r="J69" s="1">
        <v>180170.44399999999</v>
      </c>
    </row>
    <row r="71" spans="2:10" x14ac:dyDescent="0.15">
      <c r="B71" t="s">
        <v>159</v>
      </c>
    </row>
    <row r="72" spans="2:10" x14ac:dyDescent="0.15">
      <c r="B72" t="s">
        <v>65</v>
      </c>
    </row>
    <row r="73" spans="2:10" x14ac:dyDescent="0.15">
      <c r="C73" s="2">
        <v>2012</v>
      </c>
      <c r="D73" s="2">
        <v>2013</v>
      </c>
      <c r="E73" s="2">
        <v>2014</v>
      </c>
      <c r="F73" s="2">
        <v>2015</v>
      </c>
      <c r="G73" s="2">
        <v>2016</v>
      </c>
      <c r="H73" s="2">
        <v>2017</v>
      </c>
      <c r="I73" s="2">
        <f>H73+1</f>
        <v>2018</v>
      </c>
      <c r="J73" s="2">
        <f>I73+1</f>
        <v>2019</v>
      </c>
    </row>
    <row r="74" spans="2:10" x14ac:dyDescent="0.15">
      <c r="B74" t="s">
        <v>7</v>
      </c>
      <c r="C74" s="1">
        <v>50.804031065552124</v>
      </c>
      <c r="D74" s="1">
        <v>298.40548080467909</v>
      </c>
      <c r="E74" s="1">
        <v>38.799192401861092</v>
      </c>
      <c r="F74" s="1">
        <v>562.78238361913327</v>
      </c>
      <c r="G74" s="1">
        <v>950.76377507933239</v>
      </c>
      <c r="H74" s="1">
        <v>712.66425072313757</v>
      </c>
      <c r="I74" s="1">
        <v>635.34639589661538</v>
      </c>
      <c r="J74" s="1">
        <v>273.83714240749362</v>
      </c>
    </row>
    <row r="75" spans="2:10" x14ac:dyDescent="0.15">
      <c r="B75" t="s">
        <v>8</v>
      </c>
      <c r="C75" s="1">
        <v>0</v>
      </c>
      <c r="D75" s="1">
        <v>0</v>
      </c>
      <c r="E75" s="1">
        <v>0</v>
      </c>
      <c r="F75" s="1">
        <v>14.28688791985175</v>
      </c>
      <c r="G75" s="1">
        <v>37.999930216941834</v>
      </c>
      <c r="H75" s="1">
        <v>70.244324202607658</v>
      </c>
      <c r="I75" s="1">
        <v>84.424140607213459</v>
      </c>
      <c r="J75" s="1">
        <v>20.334221611677918</v>
      </c>
    </row>
    <row r="76" spans="2:10" x14ac:dyDescent="0.15">
      <c r="B76" t="s">
        <v>9</v>
      </c>
      <c r="C76" s="1">
        <v>8.6433474511300545</v>
      </c>
      <c r="D76" s="1">
        <v>106.3726584363211</v>
      </c>
      <c r="E76" s="1">
        <v>39.723139250918337</v>
      </c>
      <c r="F76" s="1">
        <v>323.72779578588791</v>
      </c>
      <c r="G76" s="1">
        <v>435.16972332722423</v>
      </c>
      <c r="H76" s="1">
        <v>366.78046751547834</v>
      </c>
      <c r="I76" s="1">
        <v>326.11760583349474</v>
      </c>
      <c r="J76" s="1">
        <v>119.8494774730205</v>
      </c>
    </row>
    <row r="77" spans="2:10" x14ac:dyDescent="0.15">
      <c r="B77" t="s">
        <v>10</v>
      </c>
      <c r="C77" s="1">
        <v>0.87208496076588116</v>
      </c>
      <c r="D77" s="1">
        <v>11.821974084504255</v>
      </c>
      <c r="E77" s="1">
        <v>-0.87401944228081874</v>
      </c>
      <c r="F77" s="1">
        <v>32.93455914468715</v>
      </c>
      <c r="G77" s="1">
        <v>33.185953011242603</v>
      </c>
      <c r="H77" s="1">
        <v>27.618548353783471</v>
      </c>
      <c r="I77" s="1">
        <v>28.38158871060071</v>
      </c>
      <c r="J77" s="1">
        <v>5.2660498320640752</v>
      </c>
    </row>
    <row r="78" spans="2:10" x14ac:dyDescent="0.15">
      <c r="B78" t="s">
        <v>11</v>
      </c>
      <c r="C78" s="1">
        <v>-0.89525646088582</v>
      </c>
      <c r="D78" s="1">
        <v>6.5099662079006606</v>
      </c>
      <c r="E78" s="1">
        <v>7.5467810813853937</v>
      </c>
      <c r="F78" s="1">
        <v>25.044780900079438</v>
      </c>
      <c r="G78" s="1">
        <v>34.663189066139132</v>
      </c>
      <c r="H78" s="1">
        <v>29.127312697635201</v>
      </c>
      <c r="I78" s="1">
        <v>26.721377912612152</v>
      </c>
      <c r="J78" s="1">
        <v>11.293490480310453</v>
      </c>
    </row>
    <row r="79" spans="2:10" x14ac:dyDescent="0.15">
      <c r="B79" t="s">
        <v>12</v>
      </c>
      <c r="C79" s="1">
        <v>-0.48089500000000007</v>
      </c>
      <c r="D79" s="1">
        <v>-2.2114408443796134</v>
      </c>
      <c r="E79" s="1">
        <v>0</v>
      </c>
      <c r="F79" s="1">
        <v>2.4870955524743992</v>
      </c>
      <c r="G79" s="1">
        <v>4.3103959711194655</v>
      </c>
      <c r="H79" s="1">
        <v>4.5123178756538653</v>
      </c>
      <c r="I79" s="1">
        <v>6.2096318977677285</v>
      </c>
      <c r="J79" s="1">
        <v>-0.47192303068117614</v>
      </c>
    </row>
    <row r="80" spans="2:10" x14ac:dyDescent="0.15">
      <c r="B80" t="s">
        <v>37</v>
      </c>
      <c r="C80" s="1">
        <v>-1.879020706938249</v>
      </c>
      <c r="D80" s="1">
        <v>18.327125350883378</v>
      </c>
      <c r="E80" s="1">
        <v>3.6536404447156059</v>
      </c>
      <c r="F80" s="1">
        <v>93.857970352120105</v>
      </c>
      <c r="G80" s="1">
        <v>115.60447511738242</v>
      </c>
      <c r="H80" s="1">
        <v>94.532728389144467</v>
      </c>
      <c r="I80" s="1">
        <v>85.803867126351349</v>
      </c>
      <c r="J80" s="1">
        <v>38.295936351278833</v>
      </c>
    </row>
    <row r="81" spans="2:10" x14ac:dyDescent="0.15">
      <c r="B81" t="s">
        <v>38</v>
      </c>
      <c r="C81" s="1">
        <v>7.4330686293654225</v>
      </c>
      <c r="D81" s="1">
        <v>72.419235991792448</v>
      </c>
      <c r="E81" s="1">
        <v>19.305269695713605</v>
      </c>
      <c r="F81" s="1">
        <v>471.82424933503239</v>
      </c>
      <c r="G81" s="1">
        <v>612.46360862387348</v>
      </c>
      <c r="H81" s="1">
        <v>478.29523835726275</v>
      </c>
      <c r="I81" s="1">
        <v>423.35688877508977</v>
      </c>
      <c r="J81" s="1">
        <v>183.54419156461745</v>
      </c>
    </row>
    <row r="82" spans="2:10" x14ac:dyDescent="0.15">
      <c r="B82" t="s">
        <v>39</v>
      </c>
      <c r="C82" s="1">
        <v>-2.8133956250000018</v>
      </c>
      <c r="D82" s="1">
        <v>-5.234991385164296</v>
      </c>
      <c r="E82" s="1">
        <v>-3.1481592316260318</v>
      </c>
      <c r="F82" s="1">
        <v>18.783122544509901</v>
      </c>
      <c r="G82" s="1">
        <v>36.130649112733877</v>
      </c>
      <c r="H82" s="1">
        <v>49.264155980753003</v>
      </c>
      <c r="I82" s="1">
        <v>49.604809899512361</v>
      </c>
      <c r="J82" s="1">
        <v>4.9083205000193999</v>
      </c>
    </row>
    <row r="83" spans="2:10" x14ac:dyDescent="0.15">
      <c r="B83" t="s">
        <v>40</v>
      </c>
      <c r="C83" s="1">
        <v>-9.7529172144497949</v>
      </c>
      <c r="D83" s="1">
        <v>9.8407073842455191</v>
      </c>
      <c r="E83" s="1">
        <v>-4.2487302512129759</v>
      </c>
      <c r="F83" s="1">
        <v>177.95232760958638</v>
      </c>
      <c r="G83" s="1">
        <v>187.17529202724302</v>
      </c>
      <c r="H83" s="1">
        <v>154.19141747746934</v>
      </c>
      <c r="I83" s="1">
        <v>134.40094838415499</v>
      </c>
      <c r="J83" s="1">
        <v>62.038151346677139</v>
      </c>
    </row>
    <row r="84" spans="2:10" x14ac:dyDescent="0.15">
      <c r="B84" t="s">
        <v>41</v>
      </c>
      <c r="C84" s="1">
        <v>7.2163629259867283</v>
      </c>
      <c r="D84" s="1">
        <v>22.915888295690934</v>
      </c>
      <c r="E84" s="1">
        <v>4.2874406671254093</v>
      </c>
      <c r="F84" s="1">
        <v>57.934945178160234</v>
      </c>
      <c r="G84" s="1">
        <v>87.390630034115901</v>
      </c>
      <c r="H84" s="1">
        <v>77.231905497789981</v>
      </c>
      <c r="I84" s="1">
        <v>74.66094494940009</v>
      </c>
      <c r="J84" s="1">
        <v>36.058325050697817</v>
      </c>
    </row>
    <row r="85" spans="2:10" x14ac:dyDescent="0.15">
      <c r="B85" t="s">
        <v>42</v>
      </c>
      <c r="C85" s="1">
        <v>-1.549166249999999</v>
      </c>
      <c r="D85" s="1">
        <v>-1.7465107047745576</v>
      </c>
      <c r="E85" s="1">
        <v>-0.18060584407533042</v>
      </c>
      <c r="F85" s="1">
        <v>16.397876960677838</v>
      </c>
      <c r="G85" s="1">
        <v>25.739602256679639</v>
      </c>
      <c r="H85" s="1">
        <v>32.771645394656979</v>
      </c>
      <c r="I85" s="1">
        <v>31.226249054667175</v>
      </c>
      <c r="J85" s="1">
        <v>8.3491143560750487</v>
      </c>
    </row>
    <row r="86" spans="2:10" x14ac:dyDescent="0.15">
      <c r="B86" t="s">
        <v>77</v>
      </c>
      <c r="C86" s="1">
        <v>-1.1754083481526578</v>
      </c>
      <c r="D86" s="1">
        <v>23.803989593939562</v>
      </c>
      <c r="E86" s="1">
        <v>17.055312525604151</v>
      </c>
      <c r="F86" s="1">
        <v>77.516798822939961</v>
      </c>
      <c r="G86" s="1">
        <v>109.72779112853786</v>
      </c>
      <c r="H86" s="1">
        <v>96.087273433921126</v>
      </c>
      <c r="I86" s="1">
        <v>82.490526433935116</v>
      </c>
      <c r="J86" s="1">
        <v>27.893612410165254</v>
      </c>
    </row>
    <row r="87" spans="2:10" x14ac:dyDescent="0.15">
      <c r="B87" t="s">
        <v>16</v>
      </c>
      <c r="C87" s="1">
        <v>-8.5033157499999952</v>
      </c>
      <c r="D87" s="1">
        <v>-15.26308681207535</v>
      </c>
      <c r="E87" s="1">
        <v>-23.387348351338879</v>
      </c>
      <c r="F87" s="1">
        <v>18.941416662435095</v>
      </c>
      <c r="G87" s="1">
        <v>30.4074939586393</v>
      </c>
      <c r="H87" s="1">
        <v>31.531682221385392</v>
      </c>
      <c r="I87" s="1">
        <v>28.074837529579266</v>
      </c>
      <c r="J87" s="1">
        <v>3.0611626358511685</v>
      </c>
    </row>
    <row r="88" spans="2:10" x14ac:dyDescent="0.15">
      <c r="B88" t="s">
        <v>115</v>
      </c>
      <c r="C88" s="1">
        <v>-7.116184999999998</v>
      </c>
      <c r="D88" s="1">
        <v>-7.3611169789372681</v>
      </c>
      <c r="E88" s="1">
        <v>-6.4584316434312008</v>
      </c>
      <c r="F88" s="1">
        <v>18.7516417199198</v>
      </c>
      <c r="G88" s="1">
        <v>32.465924337374268</v>
      </c>
      <c r="H88" s="1">
        <v>38.774184091657915</v>
      </c>
      <c r="I88" s="1">
        <v>47.665349948162309</v>
      </c>
      <c r="J88" s="1">
        <v>-2.4768712370257973</v>
      </c>
    </row>
    <row r="89" spans="2:10" x14ac:dyDescent="0.15">
      <c r="B89" t="s">
        <v>154</v>
      </c>
      <c r="C89" s="1">
        <v>40.803334677373698</v>
      </c>
      <c r="D89" s="1">
        <v>538.5998794246259</v>
      </c>
      <c r="E89" s="1">
        <v>92.073481303358335</v>
      </c>
      <c r="F89" s="1">
        <v>1913.2238521074958</v>
      </c>
      <c r="G89" s="1">
        <v>2733.1984332685797</v>
      </c>
      <c r="H89" s="1">
        <v>2263.6274522123372</v>
      </c>
      <c r="I89" s="1">
        <v>2064.4851629591567</v>
      </c>
      <c r="J89" s="1">
        <f t="shared" ref="J89" si="1">SUM(J74:J88)</f>
        <v>791.78040175224169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W111"/>
  <sheetViews>
    <sheetView tabSelected="1" topLeftCell="A2" zoomScale="150" zoomScaleNormal="150" zoomScalePageLayoutView="150" workbookViewId="0">
      <pane xSplit="15120" ySplit="4400" topLeftCell="R28" activePane="bottomRight"/>
      <selection activeCell="B6" sqref="B6"/>
      <selection pane="topRight" activeCell="V8" sqref="V8:W8"/>
      <selection pane="bottomLeft" activeCell="B43" sqref="B43"/>
      <selection pane="bottomRight" activeCell="S34" sqref="S34"/>
    </sheetView>
  </sheetViews>
  <sheetFormatPr baseColWidth="10" defaultRowHeight="13" x14ac:dyDescent="0.15"/>
  <cols>
    <col min="1" max="1" width="6.33203125" customWidth="1"/>
    <col min="2" max="2" width="58" customWidth="1"/>
    <col min="3" max="11" width="10.1640625" bestFit="1" customWidth="1"/>
  </cols>
  <sheetData>
    <row r="4" spans="2:23" x14ac:dyDescent="0.15">
      <c r="B4" s="7" t="s">
        <v>79</v>
      </c>
    </row>
    <row r="5" spans="2:23" x14ac:dyDescent="0.15">
      <c r="B5" t="s">
        <v>166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>V8+1</f>
        <v>2021</v>
      </c>
    </row>
    <row r="9" spans="2:23" x14ac:dyDescent="0.15">
      <c r="B9" s="3" t="s">
        <v>108</v>
      </c>
      <c r="C9" s="4">
        <f t="shared" ref="C9:P9" si="1">C10+C17</f>
        <v>6494.9186584988602</v>
      </c>
      <c r="D9" s="4">
        <f t="shared" si="1"/>
        <v>7258.074684490568</v>
      </c>
      <c r="E9" s="4">
        <f t="shared" si="1"/>
        <v>8319.8445946330776</v>
      </c>
      <c r="F9" s="4">
        <f t="shared" si="1"/>
        <v>9501.7844144925039</v>
      </c>
      <c r="G9" s="4">
        <f t="shared" si="1"/>
        <v>11171.674275186013</v>
      </c>
      <c r="H9" s="4">
        <f t="shared" si="1"/>
        <v>11106.631100151404</v>
      </c>
      <c r="I9" s="4">
        <f t="shared" si="1"/>
        <v>9939.8908390304514</v>
      </c>
      <c r="J9" s="4">
        <f t="shared" si="1"/>
        <v>8661.5985065992354</v>
      </c>
      <c r="K9" s="4">
        <f t="shared" si="1"/>
        <v>11083.413076599236</v>
      </c>
      <c r="L9" s="4">
        <f t="shared" si="1"/>
        <v>10677.533257467392</v>
      </c>
      <c r="M9" s="4">
        <f t="shared" si="1"/>
        <v>10287.596228045833</v>
      </c>
      <c r="N9" s="4">
        <f t="shared" si="1"/>
        <v>9789.5349953624973</v>
      </c>
      <c r="O9" s="4">
        <f t="shared" si="1"/>
        <v>9605.8561013602339</v>
      </c>
      <c r="P9" s="4">
        <f t="shared" si="1"/>
        <v>9893.2150768814354</v>
      </c>
      <c r="Q9" s="4">
        <f>Q10+Q17</f>
        <v>10962.619887014698</v>
      </c>
      <c r="R9" s="4">
        <f>R10+R17</f>
        <v>11269.228807447604</v>
      </c>
      <c r="S9" s="4">
        <f>S10+S17</f>
        <v>12056.449048763996</v>
      </c>
      <c r="T9" s="4">
        <f>T10+T17</f>
        <v>13063.087270693597</v>
      </c>
      <c r="U9" s="4">
        <f>U10+U17</f>
        <v>13811.431840918067</v>
      </c>
    </row>
    <row r="10" spans="2:23" x14ac:dyDescent="0.15">
      <c r="B10" s="5" t="s">
        <v>96</v>
      </c>
      <c r="C10" s="6">
        <f>SUM(C11:C16)</f>
        <v>2788.760576904851</v>
      </c>
      <c r="D10" s="6">
        <f t="shared" ref="D10:O10" si="2">SUM(D11:D16)</f>
        <v>3309.6566844905683</v>
      </c>
      <c r="E10" s="6">
        <f t="shared" si="2"/>
        <v>4047.7816746330768</v>
      </c>
      <c r="F10" s="6">
        <f t="shared" si="2"/>
        <v>4685.1629044925039</v>
      </c>
      <c r="G10" s="6">
        <f t="shared" si="2"/>
        <v>5574.8749851860139</v>
      </c>
      <c r="H10" s="6">
        <f t="shared" si="2"/>
        <v>5113.9475501514044</v>
      </c>
      <c r="I10" s="6">
        <f t="shared" si="2"/>
        <v>3931.5134390304515</v>
      </c>
      <c r="J10" s="6">
        <f t="shared" si="2"/>
        <v>2884.4988065992361</v>
      </c>
      <c r="K10" s="6">
        <f t="shared" si="2"/>
        <v>2884.4988065992361</v>
      </c>
      <c r="L10" s="6">
        <f t="shared" si="2"/>
        <v>2695.7619374673923</v>
      </c>
      <c r="M10" s="6">
        <f t="shared" si="2"/>
        <v>2288.1289220258345</v>
      </c>
      <c r="N10" s="6">
        <f t="shared" si="2"/>
        <v>2237.6083484724977</v>
      </c>
      <c r="O10" s="6">
        <f t="shared" si="2"/>
        <v>2113.7032634402358</v>
      </c>
      <c r="P10" s="6">
        <f t="shared" ref="P10:U10" si="3">SUM(P11:P16)</f>
        <v>2250.3103626514344</v>
      </c>
      <c r="Q10" s="6">
        <f t="shared" si="3"/>
        <v>2677.1707310946981</v>
      </c>
      <c r="R10" s="6">
        <f t="shared" si="3"/>
        <v>2809.5140229176036</v>
      </c>
      <c r="S10" s="6">
        <f t="shared" si="3"/>
        <v>2988.7015240339961</v>
      </c>
      <c r="T10" s="6">
        <f t="shared" si="3"/>
        <v>3188.7879249335979</v>
      </c>
      <c r="U10" s="6">
        <f t="shared" si="3"/>
        <v>3456.3538798880663</v>
      </c>
    </row>
    <row r="11" spans="2:23" x14ac:dyDescent="0.15">
      <c r="B11" t="s">
        <v>132</v>
      </c>
      <c r="C11" s="1">
        <v>229.3129214366532</v>
      </c>
      <c r="D11" s="1">
        <v>242.34064293930567</v>
      </c>
      <c r="E11" s="1">
        <v>259.09891452632752</v>
      </c>
      <c r="F11" s="1">
        <v>280.48000243714972</v>
      </c>
      <c r="G11" s="1">
        <v>368.55544019486297</v>
      </c>
      <c r="H11" s="1">
        <v>366.93956286928113</v>
      </c>
      <c r="I11" s="1">
        <v>402.97096720244605</v>
      </c>
      <c r="J11" s="1">
        <v>389.68439575879205</v>
      </c>
      <c r="K11" s="1">
        <v>389.68439575879205</v>
      </c>
      <c r="L11" s="1">
        <v>448.2869703467249</v>
      </c>
      <c r="M11" s="1">
        <v>411.92514280378583</v>
      </c>
      <c r="N11" s="1">
        <v>453.61116005217468</v>
      </c>
      <c r="O11" s="1">
        <v>451.44551247341548</v>
      </c>
      <c r="P11" s="1">
        <v>473.54292949580332</v>
      </c>
      <c r="Q11" s="1">
        <v>491.29588686030206</v>
      </c>
      <c r="R11" s="1">
        <v>528.72670641738057</v>
      </c>
      <c r="S11" s="1">
        <v>513.432021862949</v>
      </c>
      <c r="T11" s="1">
        <v>580.91806801513837</v>
      </c>
      <c r="U11" s="1">
        <v>619.20657836606426</v>
      </c>
    </row>
    <row r="12" spans="2:23" x14ac:dyDescent="0.15">
      <c r="B12" t="s">
        <v>125</v>
      </c>
      <c r="C12" s="1">
        <v>243.51900000000001</v>
      </c>
      <c r="D12" s="1">
        <v>274.12200000000001</v>
      </c>
      <c r="E12" s="1">
        <v>275.3</v>
      </c>
      <c r="F12" s="1">
        <v>303.30799999999999</v>
      </c>
      <c r="G12" s="1">
        <v>362.92899999999997</v>
      </c>
      <c r="H12" s="1">
        <v>453.24200000000002</v>
      </c>
      <c r="I12" s="1">
        <v>536.39800000000002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2:23" x14ac:dyDescent="0.15">
      <c r="B13" t="s">
        <v>67</v>
      </c>
      <c r="C13" s="1">
        <v>333.43807580303911</v>
      </c>
      <c r="D13" s="1">
        <v>394.37077616265555</v>
      </c>
      <c r="E13" s="1">
        <v>491.36535616663247</v>
      </c>
      <c r="F13" s="1">
        <v>560.48877545599692</v>
      </c>
      <c r="G13" s="1">
        <v>673.53853276596453</v>
      </c>
      <c r="H13" s="1">
        <v>784.47959098863487</v>
      </c>
      <c r="I13" s="1">
        <v>984.4132173179446</v>
      </c>
      <c r="J13" s="1">
        <v>855.26121916181739</v>
      </c>
      <c r="K13" s="1">
        <f>J13</f>
        <v>855.26121916181739</v>
      </c>
      <c r="L13" s="1">
        <v>715.93801837872672</v>
      </c>
      <c r="M13" s="1">
        <v>593.44961479486437</v>
      </c>
      <c r="N13" s="1">
        <v>696.40560777919836</v>
      </c>
      <c r="O13" s="1">
        <v>612.72972916954336</v>
      </c>
      <c r="P13" s="1">
        <v>618.0574676463475</v>
      </c>
      <c r="Q13" s="1">
        <v>862.14067446147385</v>
      </c>
      <c r="R13" s="1">
        <v>838.3628938079728</v>
      </c>
      <c r="S13" s="1">
        <v>815.43546182567866</v>
      </c>
      <c r="T13" s="1">
        <v>872.00434278699834</v>
      </c>
      <c r="U13" s="1">
        <v>1053.2000992440987</v>
      </c>
    </row>
    <row r="14" spans="2:23" x14ac:dyDescent="0.15">
      <c r="B14" t="s">
        <v>13</v>
      </c>
      <c r="C14" s="1">
        <v>1694.1911666974822</v>
      </c>
      <c r="D14" s="1">
        <v>2101.590600071946</v>
      </c>
      <c r="E14" s="1">
        <v>2695.1260000000002</v>
      </c>
      <c r="F14" s="1">
        <v>3221.18</v>
      </c>
      <c r="G14" s="1">
        <v>3852.8829999999998</v>
      </c>
      <c r="H14" s="1">
        <v>3183.67</v>
      </c>
      <c r="I14" s="1">
        <v>1706.9949999999999</v>
      </c>
      <c r="J14" s="1">
        <v>1365.249</v>
      </c>
      <c r="K14" s="1">
        <v>1365.249</v>
      </c>
      <c r="L14" s="1">
        <v>1267.1547886000001</v>
      </c>
      <c r="M14" s="1">
        <v>1094.305662</v>
      </c>
      <c r="N14" s="1">
        <v>926.81563947500013</v>
      </c>
      <c r="O14" s="1">
        <v>861.53892500000006</v>
      </c>
      <c r="P14" s="1">
        <v>972.15800449999995</v>
      </c>
      <c r="Q14" s="1">
        <v>1134.6937840000001</v>
      </c>
      <c r="R14" s="1">
        <v>1248.7141320000001</v>
      </c>
      <c r="S14" s="1">
        <v>1466.6354670000001</v>
      </c>
      <c r="T14" s="1">
        <v>1522.352228</v>
      </c>
      <c r="U14" s="1">
        <v>1565.9822330000004</v>
      </c>
    </row>
    <row r="15" spans="2:23" ht="16" x14ac:dyDescent="0.2">
      <c r="B15" t="s">
        <v>44</v>
      </c>
      <c r="C15" s="1">
        <v>288.29941296767646</v>
      </c>
      <c r="D15" s="1">
        <v>297.23266531666104</v>
      </c>
      <c r="E15" s="1">
        <v>326.89140394011673</v>
      </c>
      <c r="F15" s="1">
        <v>319.70612659935739</v>
      </c>
      <c r="G15" s="1">
        <v>316.96901222518642</v>
      </c>
      <c r="H15" s="1">
        <v>325.61639629348787</v>
      </c>
      <c r="I15" s="1">
        <v>300.73625451006092</v>
      </c>
      <c r="J15" s="1">
        <v>274.30419167862664</v>
      </c>
      <c r="K15" s="1">
        <v>274.30419167862664</v>
      </c>
      <c r="L15" s="1">
        <v>264.38216014194063</v>
      </c>
      <c r="M15" s="1">
        <v>188.44850242718448</v>
      </c>
      <c r="N15" s="1">
        <v>160.77594116612434</v>
      </c>
      <c r="O15" s="24">
        <v>187.9890967972768</v>
      </c>
      <c r="P15" s="1">
        <v>186.55196100928376</v>
      </c>
      <c r="Q15" s="1">
        <v>189.04038577292189</v>
      </c>
      <c r="R15" s="1">
        <v>193.71029069225011</v>
      </c>
      <c r="S15" s="1">
        <v>193.19857334536849</v>
      </c>
      <c r="T15" s="1">
        <v>213.51328613146086</v>
      </c>
      <c r="U15" s="1">
        <v>217.96496927790312</v>
      </c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</row>
    <row r="17" spans="2:21" x14ac:dyDescent="0.15">
      <c r="B17" s="5" t="s">
        <v>17</v>
      </c>
      <c r="C17" s="6">
        <f>C18+C19+C20+C21</f>
        <v>3706.1580815940088</v>
      </c>
      <c r="D17" s="6">
        <f t="shared" ref="D17:O17" si="4">D18+D19+D20+D21</f>
        <v>3948.4180000000001</v>
      </c>
      <c r="E17" s="6">
        <f t="shared" si="4"/>
        <v>4272.0629200000003</v>
      </c>
      <c r="F17" s="6">
        <f t="shared" si="4"/>
        <v>4816.6215100000009</v>
      </c>
      <c r="G17" s="6">
        <f t="shared" si="4"/>
        <v>5596.799289999999</v>
      </c>
      <c r="H17" s="6">
        <f t="shared" si="4"/>
        <v>5992.6835499999997</v>
      </c>
      <c r="I17" s="6">
        <f t="shared" si="4"/>
        <v>6008.3773999999994</v>
      </c>
      <c r="J17" s="6">
        <f t="shared" si="4"/>
        <v>5777.0996999999998</v>
      </c>
      <c r="K17" s="6">
        <f t="shared" si="4"/>
        <v>8198.9142699999993</v>
      </c>
      <c r="L17" s="6">
        <f t="shared" si="4"/>
        <v>7981.7713200000007</v>
      </c>
      <c r="M17" s="6">
        <f t="shared" si="4"/>
        <v>7999.4673060199993</v>
      </c>
      <c r="N17" s="6">
        <f t="shared" si="4"/>
        <v>7551.9266468900005</v>
      </c>
      <c r="O17" s="6">
        <f t="shared" si="4"/>
        <v>7492.152837919999</v>
      </c>
      <c r="P17" s="6">
        <f t="shared" ref="P17:U17" si="5">P18+P19+P20+P21</f>
        <v>7642.9047142300005</v>
      </c>
      <c r="Q17" s="6">
        <f t="shared" si="5"/>
        <v>8285.4491559199996</v>
      </c>
      <c r="R17" s="6">
        <f t="shared" si="5"/>
        <v>8459.7147845300005</v>
      </c>
      <c r="S17" s="6">
        <f t="shared" si="5"/>
        <v>9067.747524729999</v>
      </c>
      <c r="T17" s="6">
        <f t="shared" si="5"/>
        <v>9874.2993457599987</v>
      </c>
      <c r="U17" s="6">
        <f t="shared" si="5"/>
        <v>10355.077961030001</v>
      </c>
    </row>
    <row r="18" spans="2:21" ht="16" x14ac:dyDescent="0.2">
      <c r="B18" t="s">
        <v>119</v>
      </c>
      <c r="C18" s="1">
        <v>3339.4938502040086</v>
      </c>
      <c r="D18" s="1">
        <v>3553.848</v>
      </c>
      <c r="E18" s="1">
        <v>3840.424</v>
      </c>
      <c r="F18" s="1">
        <v>4336.7950000000001</v>
      </c>
      <c r="G18" s="1">
        <v>5076.2392699999991</v>
      </c>
      <c r="H18" s="1">
        <v>5467.8206700000001</v>
      </c>
      <c r="I18" s="1">
        <v>5648.2808399999994</v>
      </c>
      <c r="J18" s="1">
        <v>5495.0003200000001</v>
      </c>
      <c r="K18" s="1">
        <v>7916.8148899999997</v>
      </c>
      <c r="L18" s="1">
        <v>7709.1066900000005</v>
      </c>
      <c r="M18" s="1">
        <v>7769.0763474799996</v>
      </c>
      <c r="N18" s="1">
        <v>7345.5336752700005</v>
      </c>
      <c r="O18" s="24">
        <v>7402.4053765899998</v>
      </c>
      <c r="P18" s="24">
        <v>7579.5724072400008</v>
      </c>
      <c r="Q18" s="24">
        <v>8213.8836341599999</v>
      </c>
      <c r="R18" s="24">
        <v>8361.1429582700002</v>
      </c>
      <c r="S18" s="24">
        <v>8952.8194521099995</v>
      </c>
      <c r="T18" s="24">
        <v>9756.1175896999994</v>
      </c>
      <c r="U18" s="24">
        <v>10211.26581278</v>
      </c>
    </row>
    <row r="19" spans="2:21" ht="14" x14ac:dyDescent="0.2">
      <c r="B19" t="s">
        <v>62</v>
      </c>
      <c r="C19" s="1">
        <v>226.58849158999996</v>
      </c>
      <c r="D19" s="1">
        <v>245.94</v>
      </c>
      <c r="E19" s="1">
        <v>279.77300000000002</v>
      </c>
      <c r="F19" s="1">
        <v>328.55190000000005</v>
      </c>
      <c r="G19" s="1">
        <v>367.50963999999999</v>
      </c>
      <c r="H19" s="1">
        <v>369.26803999999998</v>
      </c>
      <c r="I19" s="1">
        <v>212.28657999999999</v>
      </c>
      <c r="J19" s="1">
        <v>142.67764000000003</v>
      </c>
      <c r="K19" s="1">
        <v>142.67764000000003</v>
      </c>
      <c r="L19" s="1">
        <v>136.21833999999998</v>
      </c>
      <c r="M19" s="1">
        <v>98.127602420000017</v>
      </c>
      <c r="N19" s="1">
        <v>71.608964160000014</v>
      </c>
      <c r="O19" s="25">
        <v>49.739004299999998</v>
      </c>
      <c r="P19" s="25">
        <v>53.810126990000008</v>
      </c>
      <c r="Q19" s="35">
        <v>67.715700229999996</v>
      </c>
      <c r="R19" s="35">
        <v>76.468798250000006</v>
      </c>
      <c r="S19" s="35">
        <v>94.078150370000003</v>
      </c>
      <c r="T19" s="10">
        <v>96.071912590000011</v>
      </c>
      <c r="U19" s="1">
        <v>116.09181063999999</v>
      </c>
    </row>
    <row r="20" spans="2:21" x14ac:dyDescent="0.15">
      <c r="B20" t="s">
        <v>18</v>
      </c>
      <c r="C20" s="1">
        <v>140.07573980000001</v>
      </c>
      <c r="D20" s="1">
        <v>148.63</v>
      </c>
      <c r="E20" s="1">
        <v>151.86591999999999</v>
      </c>
      <c r="F20" s="1">
        <v>151.27461</v>
      </c>
      <c r="G20" s="1">
        <v>153.05037999999999</v>
      </c>
      <c r="H20" s="1">
        <v>155.59484</v>
      </c>
      <c r="I20" s="1">
        <v>147.80998</v>
      </c>
      <c r="J20" s="1">
        <v>139.42174</v>
      </c>
      <c r="K20" s="1">
        <v>139.42174</v>
      </c>
      <c r="L20" s="1">
        <v>136.44629</v>
      </c>
      <c r="M20" s="1">
        <v>132.26335612</v>
      </c>
      <c r="N20" s="1">
        <v>124.67610746</v>
      </c>
      <c r="O20" s="1">
        <v>31.194767030000008</v>
      </c>
      <c r="S20" s="1"/>
      <c r="T20" s="1"/>
    </row>
    <row r="21" spans="2:21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10.107899999999999</v>
      </c>
      <c r="O21" s="31">
        <v>8.8136900000000011</v>
      </c>
      <c r="P21" s="32">
        <v>9.5221800000000005</v>
      </c>
      <c r="Q21" s="32">
        <v>3.8498215299999994</v>
      </c>
      <c r="R21" s="32">
        <v>22.103028010000003</v>
      </c>
      <c r="S21" s="32">
        <v>20.849922249999999</v>
      </c>
      <c r="T21" s="50">
        <v>22.109843470000001</v>
      </c>
      <c r="U21" s="50">
        <v>27.720337610000001</v>
      </c>
    </row>
    <row r="22" spans="2:21" x14ac:dyDescent="0.15">
      <c r="L22" s="1"/>
      <c r="M22" s="1"/>
      <c r="N22" s="1"/>
      <c r="O22" s="1"/>
      <c r="S22" s="1"/>
      <c r="T22" s="1"/>
    </row>
    <row r="23" spans="2:21" x14ac:dyDescent="0.15">
      <c r="B23" s="3" t="s">
        <v>19</v>
      </c>
      <c r="C23" s="4">
        <f>C24+C25+C26</f>
        <v>3802.3915443595338</v>
      </c>
      <c r="D23" s="4">
        <f t="shared" ref="D23:J23" si="6">D24+D25+D26</f>
        <v>4107.5860000000002</v>
      </c>
      <c r="E23" s="4">
        <f t="shared" si="6"/>
        <v>4464.56754</v>
      </c>
      <c r="F23" s="4">
        <f t="shared" si="6"/>
        <v>4864.76559</v>
      </c>
      <c r="G23" s="4">
        <f t="shared" si="6"/>
        <v>5210.14912</v>
      </c>
      <c r="H23" s="4">
        <f t="shared" si="6"/>
        <v>5379.7712200000005</v>
      </c>
      <c r="I23" s="4">
        <f t="shared" si="6"/>
        <v>4834.79781</v>
      </c>
      <c r="J23" s="4">
        <f t="shared" si="6"/>
        <v>3877.43174</v>
      </c>
      <c r="K23" s="4">
        <f>K24+K25+K26</f>
        <v>5461.2785017142851</v>
      </c>
      <c r="L23" s="4">
        <f>L24+L25+L26</f>
        <v>7011.7176799999997</v>
      </c>
      <c r="M23" s="4">
        <f>M24+M25+M26</f>
        <v>7018.5635262615469</v>
      </c>
      <c r="N23" s="4">
        <f>N24+N25+N26</f>
        <v>7041.0699899489628</v>
      </c>
      <c r="O23" s="4">
        <f t="shared" ref="O23:U23" si="7">O24+O25+O26+O27</f>
        <v>7228.2451366435371</v>
      </c>
      <c r="P23" s="4">
        <f t="shared" si="7"/>
        <v>7788.2319085857316</v>
      </c>
      <c r="Q23" s="4">
        <f t="shared" si="7"/>
        <v>8374.0429882135977</v>
      </c>
      <c r="R23" s="4">
        <f t="shared" si="7"/>
        <v>8731.7693690817086</v>
      </c>
      <c r="S23" s="4">
        <f t="shared" si="7"/>
        <v>8880.2080313581955</v>
      </c>
      <c r="T23" s="4">
        <f t="shared" si="7"/>
        <v>9520.4901268697504</v>
      </c>
      <c r="U23" s="4">
        <f t="shared" si="7"/>
        <v>9838.3439264997251</v>
      </c>
    </row>
    <row r="24" spans="2:21" ht="16" x14ac:dyDescent="0.2">
      <c r="B24" t="s">
        <v>20</v>
      </c>
      <c r="C24" s="1">
        <v>2493.6412207285366</v>
      </c>
      <c r="D24" s="1">
        <v>2740.73</v>
      </c>
      <c r="E24" s="1">
        <v>3027.1289999999999</v>
      </c>
      <c r="F24" s="1">
        <v>3384.6868599999998</v>
      </c>
      <c r="G24" s="1">
        <v>3688.32044</v>
      </c>
      <c r="H24" s="1">
        <v>3763.2984799999999</v>
      </c>
      <c r="I24" s="1">
        <v>3236.4881700000001</v>
      </c>
      <c r="J24" s="1">
        <v>2273.7252200000003</v>
      </c>
      <c r="K24" s="1">
        <v>3248.1788857142856</v>
      </c>
      <c r="L24" s="1">
        <v>4749.1691000000001</v>
      </c>
      <c r="M24" s="1">
        <v>4814.9205103115</v>
      </c>
      <c r="N24" s="1">
        <v>4923.7661028828998</v>
      </c>
      <c r="O24" s="24">
        <v>5010.0893284847734</v>
      </c>
      <c r="P24" s="24">
        <v>5504.4180332783644</v>
      </c>
      <c r="Q24" s="24">
        <v>5983.6512073869317</v>
      </c>
      <c r="R24" s="24">
        <v>6317.5594771384585</v>
      </c>
      <c r="S24" s="24">
        <v>6465.5133465683939</v>
      </c>
      <c r="T24" s="24">
        <v>7030.6376566287672</v>
      </c>
      <c r="U24" s="24">
        <v>7109.4396292583806</v>
      </c>
    </row>
    <row r="25" spans="2:21" x14ac:dyDescent="0.15">
      <c r="B25" t="s">
        <v>24</v>
      </c>
      <c r="C25" s="1">
        <v>1161.6193236309975</v>
      </c>
      <c r="D25" s="1">
        <v>1208.463</v>
      </c>
      <c r="E25" s="1">
        <v>1271.30618</v>
      </c>
      <c r="F25" s="1">
        <v>1303.95424</v>
      </c>
      <c r="G25" s="1">
        <v>1322.3854800000001</v>
      </c>
      <c r="H25" s="1">
        <v>1399.72182</v>
      </c>
      <c r="I25" s="1">
        <v>1362.2041399999998</v>
      </c>
      <c r="J25" s="1">
        <v>1354.20688</v>
      </c>
      <c r="K25" s="1">
        <v>1963.5999759999995</v>
      </c>
      <c r="L25" s="1">
        <v>1995.4889800000001</v>
      </c>
      <c r="M25" s="1">
        <v>1935.1154716580963</v>
      </c>
      <c r="N25" s="1">
        <v>1825.3869821113578</v>
      </c>
      <c r="O25" s="1">
        <v>1939.538450897448</v>
      </c>
      <c r="P25" s="1">
        <v>1988.8289979711537</v>
      </c>
      <c r="Q25" s="1">
        <v>2028.229053517799</v>
      </c>
      <c r="R25" s="1">
        <v>2093.8363872638047</v>
      </c>
      <c r="S25" s="1">
        <v>2111.2248840834327</v>
      </c>
      <c r="T25" s="1">
        <v>2166.465593144429</v>
      </c>
      <c r="U25" s="1">
        <v>2416.5676011065007</v>
      </c>
    </row>
    <row r="26" spans="2:21" ht="14" x14ac:dyDescent="0.2">
      <c r="B26" t="s">
        <v>100</v>
      </c>
      <c r="C26" s="1">
        <v>147.131</v>
      </c>
      <c r="D26" s="1">
        <v>158.393</v>
      </c>
      <c r="E26" s="1">
        <v>166.13236000000001</v>
      </c>
      <c r="F26" s="1">
        <v>176.12449000000001</v>
      </c>
      <c r="G26" s="1">
        <v>199.44319999999999</v>
      </c>
      <c r="H26" s="1">
        <v>216.75092000000001</v>
      </c>
      <c r="I26" s="1">
        <v>236.10550000000001</v>
      </c>
      <c r="J26" s="1">
        <v>249.49964</v>
      </c>
      <c r="K26" s="1">
        <v>249.49964</v>
      </c>
      <c r="L26" s="1">
        <v>267.05959999999999</v>
      </c>
      <c r="M26" s="1">
        <v>268.52754429195028</v>
      </c>
      <c r="N26" s="1">
        <v>291.91690495470561</v>
      </c>
      <c r="O26" s="25">
        <v>278.6173572613157</v>
      </c>
      <c r="P26" s="25">
        <v>262.68487733621367</v>
      </c>
      <c r="Q26" s="25">
        <v>271.15252135886698</v>
      </c>
      <c r="R26" s="25">
        <v>248.93486590944443</v>
      </c>
      <c r="S26" s="25">
        <v>253.08711240636893</v>
      </c>
      <c r="T26" s="25">
        <v>259.33272769655423</v>
      </c>
      <c r="U26" s="25">
        <v>266.58100230484433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32.299999999999997</v>
      </c>
      <c r="Q27" s="35">
        <v>91.01020595</v>
      </c>
      <c r="R27" s="35">
        <v>71.438638769999997</v>
      </c>
      <c r="S27" s="10">
        <v>50.382688299999998</v>
      </c>
      <c r="T27" s="10">
        <v>64.0541494</v>
      </c>
      <c r="U27" s="10">
        <v>45.755693829999998</v>
      </c>
    </row>
    <row r="28" spans="2:21" x14ac:dyDescent="0.15">
      <c r="L28" s="1"/>
      <c r="M28" s="1"/>
      <c r="N28" s="1"/>
      <c r="O28" s="1"/>
    </row>
    <row r="29" spans="2:21" x14ac:dyDescent="0.15">
      <c r="B29" s="3" t="s">
        <v>101</v>
      </c>
      <c r="C29" s="4">
        <f t="shared" ref="C29:U29" si="8">SUM(C30:C38)</f>
        <v>1271.4475967078999</v>
      </c>
      <c r="D29" s="4">
        <f t="shared" si="8"/>
        <v>1355.6069432001</v>
      </c>
      <c r="E29" s="4">
        <f t="shared" si="8"/>
        <v>1431.0451542075</v>
      </c>
      <c r="F29" s="4">
        <f t="shared" si="8"/>
        <v>1533.3326706345999</v>
      </c>
      <c r="G29" s="4">
        <f t="shared" si="8"/>
        <v>1811.6785091185</v>
      </c>
      <c r="H29" s="4">
        <f t="shared" si="8"/>
        <v>1956.5600973037001</v>
      </c>
      <c r="I29" s="4">
        <f t="shared" si="8"/>
        <v>1717.6531716672002</v>
      </c>
      <c r="J29" s="4">
        <f t="shared" si="8"/>
        <v>1802.1012198287106</v>
      </c>
      <c r="K29" s="4">
        <f t="shared" si="8"/>
        <v>-181.04395762682412</v>
      </c>
      <c r="L29" s="4">
        <f t="shared" si="8"/>
        <v>-45.282030927570986</v>
      </c>
      <c r="M29" s="4">
        <f t="shared" si="8"/>
        <v>-519.92446076303747</v>
      </c>
      <c r="N29" s="4">
        <f t="shared" si="8"/>
        <v>-824.58251756560503</v>
      </c>
      <c r="O29" s="4">
        <f t="shared" si="8"/>
        <v>-1528.0696593877849</v>
      </c>
      <c r="P29" s="4">
        <f t="shared" si="8"/>
        <v>-1521.3907033196815</v>
      </c>
      <c r="Q29" s="4">
        <f t="shared" si="8"/>
        <v>-1699.8988373985721</v>
      </c>
      <c r="R29" s="4">
        <f t="shared" si="8"/>
        <v>-1958.7527240917627</v>
      </c>
      <c r="S29" s="4">
        <f t="shared" si="8"/>
        <v>-2018.8832729352473</v>
      </c>
      <c r="T29" s="4">
        <f t="shared" si="8"/>
        <v>-2118.0122943402275</v>
      </c>
      <c r="U29" s="4">
        <f t="shared" si="8"/>
        <v>-2070.0675100885524</v>
      </c>
    </row>
    <row r="30" spans="2:21" x14ac:dyDescent="0.15">
      <c r="B30" t="s">
        <v>102</v>
      </c>
      <c r="C30" s="1">
        <v>1236.0622067079</v>
      </c>
      <c r="D30" s="1">
        <v>1319.8319432000999</v>
      </c>
      <c r="E30" s="1">
        <v>1357.9461542075001</v>
      </c>
      <c r="F30" s="1">
        <v>1533.3326706345999</v>
      </c>
      <c r="G30" s="1">
        <v>1725.8400091184999</v>
      </c>
      <c r="H30" s="1">
        <v>1853.4308973037</v>
      </c>
      <c r="I30" s="1">
        <v>1535.9823216672</v>
      </c>
      <c r="J30" s="1">
        <v>1086.7470898287104</v>
      </c>
      <c r="K30" s="1">
        <v>239.44009050364184</v>
      </c>
      <c r="L30" s="1">
        <v>-151.92550197511724</v>
      </c>
      <c r="M30" s="1">
        <v>-481.98858555214497</v>
      </c>
      <c r="N30" s="1">
        <v>-618.89802880986599</v>
      </c>
      <c r="O30" s="1">
        <v>-1532.8116355367197</v>
      </c>
      <c r="P30" s="1">
        <v>-1715.1727371325244</v>
      </c>
      <c r="Q30" s="1">
        <v>-1773.1729424111254</v>
      </c>
      <c r="R30" s="1">
        <v>-1684.3392946711938</v>
      </c>
      <c r="S30" s="1">
        <v>-1648.784585954706</v>
      </c>
      <c r="T30" s="1">
        <v>-1839.0562366291474</v>
      </c>
      <c r="U30" s="1">
        <v>-1901.3971260060061</v>
      </c>
    </row>
    <row r="31" spans="2:21" x14ac:dyDescent="0.15">
      <c r="B31" t="s">
        <v>23</v>
      </c>
      <c r="C31" s="1">
        <v>35.385390000000001</v>
      </c>
      <c r="D31" s="1">
        <v>35.774999999999999</v>
      </c>
      <c r="E31" s="1">
        <v>73.099000000000004</v>
      </c>
      <c r="F31" s="1">
        <v>0</v>
      </c>
      <c r="G31" s="1">
        <v>0</v>
      </c>
      <c r="H31" s="1">
        <v>0</v>
      </c>
      <c r="I31" s="1">
        <v>78.211950000000002</v>
      </c>
      <c r="J31" s="1">
        <v>74.982410000000002</v>
      </c>
      <c r="L31" s="1"/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85.838499999999996</v>
      </c>
      <c r="H32" s="1">
        <v>103.1292</v>
      </c>
      <c r="I32" s="1">
        <v>103.4589</v>
      </c>
      <c r="J32" s="1">
        <v>103.3386</v>
      </c>
      <c r="L32" s="1"/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537.03312000000005</v>
      </c>
      <c r="L33" s="1"/>
      <c r="M33" s="1"/>
      <c r="N33" s="1"/>
      <c r="O33" s="1"/>
    </row>
    <row r="34" spans="1:21" x14ac:dyDescent="0.15">
      <c r="B34" t="s">
        <v>123</v>
      </c>
      <c r="K34" s="1">
        <v>-1455.1821335669265</v>
      </c>
      <c r="L34" s="1">
        <v>-911.42167969645379</v>
      </c>
      <c r="M34" s="1">
        <v>-1019.9902222147994</v>
      </c>
      <c r="N34" s="1">
        <v>-958.52593349333438</v>
      </c>
      <c r="O34" s="1">
        <v>-839.31002763749711</v>
      </c>
      <c r="P34" s="1">
        <v>-763.27866101574909</v>
      </c>
      <c r="Q34" s="1">
        <v>-977.58444435881756</v>
      </c>
      <c r="R34" s="1">
        <v>-1246.7575674071941</v>
      </c>
      <c r="S34" s="1">
        <v>-1479.5656839978947</v>
      </c>
      <c r="T34" s="1">
        <v>-1517.659772822808</v>
      </c>
      <c r="U34" s="1">
        <v>-1468.2998260198146</v>
      </c>
    </row>
    <row r="35" spans="1:21" x14ac:dyDescent="0.15">
      <c r="B35" t="s">
        <v>124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</row>
    <row r="36" spans="1:21" x14ac:dyDescent="0.15">
      <c r="B36" t="s">
        <v>52</v>
      </c>
      <c r="K36" s="1">
        <v>936.74052543646053</v>
      </c>
      <c r="L36" s="1">
        <v>862.56732</v>
      </c>
      <c r="M36" s="1">
        <v>835.77813235044061</v>
      </c>
      <c r="N36" s="1">
        <v>612.56262170822617</v>
      </c>
      <c r="O36" s="1">
        <v>684.76195048346256</v>
      </c>
      <c r="P36" s="1">
        <v>785.14225974637282</v>
      </c>
      <c r="Q36" s="1">
        <v>873.13133734380472</v>
      </c>
      <c r="R36" s="1">
        <v>803.51633122588964</v>
      </c>
      <c r="S36" s="1">
        <v>945.93957551527137</v>
      </c>
      <c r="T36" s="1">
        <v>1056.3573716402666</v>
      </c>
      <c r="U36" s="1">
        <v>1111.0995345865199</v>
      </c>
    </row>
    <row r="37" spans="1:21" x14ac:dyDescent="0.15">
      <c r="B37" t="s">
        <v>53</v>
      </c>
      <c r="K37" s="1"/>
      <c r="L37" s="1"/>
      <c r="M37" s="1"/>
      <c r="N37" s="1"/>
      <c r="O37" s="1"/>
    </row>
    <row r="38" spans="1:21" x14ac:dyDescent="0.15">
      <c r="B38" t="s">
        <v>54</v>
      </c>
      <c r="K38" s="12">
        <v>97.957560000000001</v>
      </c>
      <c r="L38" s="1">
        <v>155.497830744</v>
      </c>
      <c r="M38" s="1">
        <v>146.27621465346627</v>
      </c>
      <c r="N38" s="1">
        <v>140.27882302936914</v>
      </c>
      <c r="O38" s="12">
        <v>159.29005330296948</v>
      </c>
      <c r="P38" s="1">
        <v>171.91843508221891</v>
      </c>
      <c r="Q38" s="1">
        <v>177.72721202756605</v>
      </c>
      <c r="R38" s="1">
        <v>168.8278067607354</v>
      </c>
      <c r="S38" s="1">
        <v>163.52742150208203</v>
      </c>
      <c r="T38" s="1">
        <v>182.34634347146135</v>
      </c>
      <c r="U38" s="1">
        <v>188.5299073507486</v>
      </c>
    </row>
    <row r="39" spans="1:21" x14ac:dyDescent="0.15">
      <c r="L39" s="1"/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9">C9+C23+C29</f>
        <v>11568.757799566294</v>
      </c>
      <c r="D40" s="8">
        <f t="shared" si="9"/>
        <v>12721.26762769067</v>
      </c>
      <c r="E40" s="8">
        <f t="shared" si="9"/>
        <v>14215.457288840578</v>
      </c>
      <c r="F40" s="8">
        <f t="shared" si="9"/>
        <v>15899.882675127103</v>
      </c>
      <c r="G40" s="8">
        <f t="shared" si="9"/>
        <v>18193.501904304514</v>
      </c>
      <c r="H40" s="8">
        <f t="shared" si="9"/>
        <v>18442.962417455106</v>
      </c>
      <c r="I40" s="8">
        <f t="shared" si="9"/>
        <v>16492.341820697653</v>
      </c>
      <c r="J40" s="8">
        <f t="shared" si="9"/>
        <v>14341.131466427945</v>
      </c>
      <c r="K40" s="8">
        <f t="shared" si="9"/>
        <v>16363.647620686696</v>
      </c>
      <c r="L40" s="8">
        <f t="shared" si="9"/>
        <v>17643.96890653982</v>
      </c>
      <c r="M40" s="8">
        <f t="shared" si="9"/>
        <v>16786.235293544341</v>
      </c>
      <c r="N40" s="8">
        <f t="shared" si="9"/>
        <v>16006.022467745855</v>
      </c>
      <c r="O40" s="8">
        <f t="shared" si="9"/>
        <v>15306.031578615986</v>
      </c>
      <c r="P40" s="8">
        <f t="shared" si="9"/>
        <v>16160.056282147485</v>
      </c>
      <c r="Q40" s="8">
        <f t="shared" si="9"/>
        <v>17636.764037829722</v>
      </c>
      <c r="R40" s="8">
        <f t="shared" si="9"/>
        <v>18042.24545243755</v>
      </c>
      <c r="S40" s="8">
        <f t="shared" si="9"/>
        <v>18917.773807186943</v>
      </c>
      <c r="T40" s="8">
        <f t="shared" si="9"/>
        <v>20465.565103223122</v>
      </c>
      <c r="U40" s="8">
        <f t="shared" si="9"/>
        <v>21579.708257329239</v>
      </c>
    </row>
    <row r="41" spans="1:21" s="20" customFormat="1" x14ac:dyDescent="0.15">
      <c r="B41" s="20" t="s">
        <v>146</v>
      </c>
      <c r="C41" s="22"/>
      <c r="D41" s="22"/>
      <c r="E41" s="22"/>
      <c r="F41" s="22"/>
      <c r="G41" s="22"/>
      <c r="H41" s="22"/>
      <c r="I41" s="22"/>
      <c r="J41" s="22"/>
      <c r="K41" s="22"/>
      <c r="L41" s="1">
        <v>34.126186666666662</v>
      </c>
      <c r="M41" s="1">
        <v>176.762</v>
      </c>
      <c r="N41" s="1">
        <v>218.26586439888544</v>
      </c>
      <c r="O41" s="1">
        <v>428.45913413801242</v>
      </c>
      <c r="P41" s="1">
        <v>123.79423906852776</v>
      </c>
      <c r="Q41" s="1">
        <v>627.54479695246664</v>
      </c>
      <c r="R41" s="1">
        <v>1006.8884550793324</v>
      </c>
      <c r="S41" s="1">
        <v>766.50009072313753</v>
      </c>
      <c r="T41" s="1">
        <v>684.12626256328201</v>
      </c>
      <c r="U41" s="1">
        <v>311.21156907416025</v>
      </c>
    </row>
    <row r="42" spans="1:21" s="20" customFormat="1" x14ac:dyDescent="0.15">
      <c r="B42" s="41" t="s">
        <v>147</v>
      </c>
      <c r="C42" s="42">
        <f>C40+C41</f>
        <v>11568.757799566294</v>
      </c>
      <c r="D42" s="42">
        <f t="shared" ref="D42:U42" si="10">D40+D41</f>
        <v>12721.26762769067</v>
      </c>
      <c r="E42" s="42">
        <f t="shared" si="10"/>
        <v>14215.457288840578</v>
      </c>
      <c r="F42" s="42">
        <f t="shared" si="10"/>
        <v>15899.882675127103</v>
      </c>
      <c r="G42" s="42">
        <f t="shared" si="10"/>
        <v>18193.501904304514</v>
      </c>
      <c r="H42" s="42">
        <f t="shared" si="10"/>
        <v>18442.962417455106</v>
      </c>
      <c r="I42" s="42">
        <f t="shared" si="10"/>
        <v>16492.341820697653</v>
      </c>
      <c r="J42" s="42">
        <f t="shared" si="10"/>
        <v>14341.131466427945</v>
      </c>
      <c r="K42" s="42">
        <f t="shared" si="10"/>
        <v>16363.647620686696</v>
      </c>
      <c r="L42" s="42">
        <f t="shared" si="10"/>
        <v>17678.095093206488</v>
      </c>
      <c r="M42" s="42">
        <f t="shared" si="10"/>
        <v>16962.99729354434</v>
      </c>
      <c r="N42" s="42">
        <f t="shared" si="10"/>
        <v>16224.288332144741</v>
      </c>
      <c r="O42" s="42">
        <f t="shared" si="10"/>
        <v>15734.490712753999</v>
      </c>
      <c r="P42" s="42">
        <f t="shared" si="10"/>
        <v>16283.850521216013</v>
      </c>
      <c r="Q42" s="42">
        <f t="shared" si="10"/>
        <v>18264.30883478219</v>
      </c>
      <c r="R42" s="42">
        <f t="shared" si="10"/>
        <v>19049.133907516883</v>
      </c>
      <c r="S42" s="42">
        <f t="shared" si="10"/>
        <v>19684.27389791008</v>
      </c>
      <c r="T42" s="42">
        <f t="shared" si="10"/>
        <v>21149.691365786402</v>
      </c>
      <c r="U42" s="42">
        <f t="shared" si="10"/>
        <v>21890.919826403398</v>
      </c>
    </row>
    <row r="43" spans="1:21" s="20" customFormat="1" x14ac:dyDescent="0.1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21" s="20" customFormat="1" x14ac:dyDescent="0.15">
      <c r="B44" s="41" t="s">
        <v>148</v>
      </c>
      <c r="C44" s="22">
        <f>C40</f>
        <v>11568.757799566294</v>
      </c>
      <c r="D44" s="22">
        <f t="shared" ref="D44:U44" si="11">D40</f>
        <v>12721.26762769067</v>
      </c>
      <c r="E44" s="22">
        <f t="shared" si="11"/>
        <v>14215.457288840578</v>
      </c>
      <c r="F44" s="22">
        <f t="shared" si="11"/>
        <v>15899.882675127103</v>
      </c>
      <c r="G44" s="22">
        <f t="shared" si="11"/>
        <v>18193.501904304514</v>
      </c>
      <c r="H44" s="22">
        <f t="shared" si="11"/>
        <v>18442.962417455106</v>
      </c>
      <c r="I44" s="22">
        <f t="shared" si="11"/>
        <v>16492.341820697653</v>
      </c>
      <c r="J44" s="22">
        <f t="shared" si="11"/>
        <v>14341.131466427945</v>
      </c>
      <c r="K44" s="22">
        <f t="shared" si="11"/>
        <v>16363.647620686696</v>
      </c>
      <c r="L44" s="22">
        <f t="shared" si="11"/>
        <v>17643.96890653982</v>
      </c>
      <c r="M44" s="22">
        <f t="shared" si="11"/>
        <v>16786.235293544341</v>
      </c>
      <c r="N44" s="22">
        <f t="shared" si="11"/>
        <v>16006.022467745855</v>
      </c>
      <c r="O44" s="22">
        <f t="shared" si="11"/>
        <v>15306.031578615986</v>
      </c>
      <c r="P44" s="22">
        <f t="shared" si="11"/>
        <v>16160.056282147485</v>
      </c>
      <c r="Q44" s="22">
        <f t="shared" si="11"/>
        <v>17636.764037829722</v>
      </c>
      <c r="R44" s="22">
        <f t="shared" si="11"/>
        <v>18042.24545243755</v>
      </c>
      <c r="S44" s="22">
        <f t="shared" si="11"/>
        <v>18917.773807186943</v>
      </c>
      <c r="T44" s="22">
        <f t="shared" si="11"/>
        <v>20465.565103223122</v>
      </c>
      <c r="U44" s="22">
        <f t="shared" si="11"/>
        <v>21579.708257329239</v>
      </c>
    </row>
    <row r="45" spans="1:21" x14ac:dyDescent="0.15">
      <c r="B45" s="20" t="s">
        <v>97</v>
      </c>
      <c r="C45" s="1">
        <v>477.55414581552071</v>
      </c>
      <c r="D45" s="1">
        <v>665.23971944138714</v>
      </c>
      <c r="E45" s="1">
        <v>714.4484838793885</v>
      </c>
      <c r="F45" s="1">
        <v>800.48282483388527</v>
      </c>
      <c r="G45" s="1">
        <v>1019.0377090170092</v>
      </c>
      <c r="H45" s="1">
        <v>754.08506084442251</v>
      </c>
      <c r="I45" s="1">
        <v>-641.0269079922947</v>
      </c>
      <c r="J45" s="1">
        <v>-2948.7012046141012</v>
      </c>
      <c r="K45" s="1">
        <v>-2172.5547504164815</v>
      </c>
      <c r="L45" s="1">
        <v>792.58719583144818</v>
      </c>
      <c r="M45" s="1">
        <v>736.07895660108602</v>
      </c>
      <c r="N45" s="1">
        <v>557.52925291787085</v>
      </c>
      <c r="O45" s="1">
        <v>228.42274507771532</v>
      </c>
      <c r="P45" s="1">
        <v>1311.408872813314</v>
      </c>
      <c r="Q45" s="1">
        <v>1598</v>
      </c>
      <c r="R45" s="1">
        <v>1413.761008135871</v>
      </c>
      <c r="S45" s="1">
        <v>1118.5878307191838</v>
      </c>
      <c r="T45" s="1">
        <v>1912.5279418125269</v>
      </c>
      <c r="U45" s="1">
        <v>1534.444541684687</v>
      </c>
    </row>
    <row r="46" spans="1:21" x14ac:dyDescent="0.15">
      <c r="B46" s="20" t="s">
        <v>98</v>
      </c>
      <c r="C46" s="1">
        <v>273.17714547903023</v>
      </c>
      <c r="D46" s="1">
        <v>169.48607779297299</v>
      </c>
      <c r="E46" s="1">
        <v>477.55414581552071</v>
      </c>
      <c r="F46" s="1">
        <v>665.23971944138714</v>
      </c>
      <c r="G46" s="1">
        <v>714.4484838793885</v>
      </c>
      <c r="H46" s="1">
        <v>800.48282483388527</v>
      </c>
      <c r="I46" s="1">
        <v>1019.0377090170092</v>
      </c>
      <c r="J46" s="1">
        <v>754.08506084442251</v>
      </c>
      <c r="K46" s="1">
        <v>757.8307942216959</v>
      </c>
      <c r="L46" s="1">
        <v>0</v>
      </c>
      <c r="M46" s="1">
        <v>-121.1101345332042</v>
      </c>
      <c r="N46" s="1">
        <v>530.49647260005304</v>
      </c>
      <c r="O46" s="1">
        <v>473.95448749237119</v>
      </c>
      <c r="P46" s="1">
        <v>296.05754437513184</v>
      </c>
      <c r="Q46" s="1">
        <v>122.57937559782025</v>
      </c>
      <c r="R46" s="1">
        <v>1205.9118908297576</v>
      </c>
      <c r="S46" s="1">
        <v>1491.5664375531487</v>
      </c>
      <c r="T46" s="1">
        <v>1306.5595050224188</v>
      </c>
      <c r="U46" s="1">
        <v>1010.230260694394</v>
      </c>
    </row>
    <row r="47" spans="1:21" x14ac:dyDescent="0.15">
      <c r="B47" s="21" t="s">
        <v>15</v>
      </c>
      <c r="C47" s="4">
        <f>C40-C45+C46</f>
        <v>11364.380799229804</v>
      </c>
      <c r="D47" s="4">
        <f>D40-D45+D46</f>
        <v>12225.513986042255</v>
      </c>
      <c r="E47" s="4">
        <f>E40-E45+E46</f>
        <v>13978.56295077671</v>
      </c>
      <c r="F47" s="4">
        <f t="shared" ref="F47:S47" si="12">F40-F45+F46</f>
        <v>15764.639569734605</v>
      </c>
      <c r="G47" s="4">
        <f t="shared" si="12"/>
        <v>17888.912679166893</v>
      </c>
      <c r="H47" s="4">
        <f t="shared" si="12"/>
        <v>18489.360181444568</v>
      </c>
      <c r="I47" s="4">
        <f t="shared" si="12"/>
        <v>18152.406437706955</v>
      </c>
      <c r="J47" s="4">
        <f t="shared" si="12"/>
        <v>18043.917731886471</v>
      </c>
      <c r="K47" s="4">
        <f t="shared" si="12"/>
        <v>19294.033165324872</v>
      </c>
      <c r="L47" s="4">
        <f t="shared" si="12"/>
        <v>16851.381710708371</v>
      </c>
      <c r="M47" s="4">
        <f t="shared" si="12"/>
        <v>15929.046202410051</v>
      </c>
      <c r="N47" s="4">
        <f t="shared" si="12"/>
        <v>15978.989687428037</v>
      </c>
      <c r="O47" s="4">
        <f t="shared" si="12"/>
        <v>15551.563321030641</v>
      </c>
      <c r="P47" s="4">
        <f t="shared" si="12"/>
        <v>15144.704953709303</v>
      </c>
      <c r="Q47" s="4">
        <f t="shared" si="12"/>
        <v>16161.343413427543</v>
      </c>
      <c r="R47" s="4">
        <f t="shared" si="12"/>
        <v>17834.396335131434</v>
      </c>
      <c r="S47" s="4">
        <f t="shared" si="12"/>
        <v>19290.752414020906</v>
      </c>
      <c r="T47" s="4">
        <f>T40-T45+T46</f>
        <v>19859.596666433012</v>
      </c>
      <c r="U47" s="4">
        <f>U40-U45+U46</f>
        <v>21055.493976338948</v>
      </c>
    </row>
    <row r="48" spans="1:21" x14ac:dyDescent="0.15">
      <c r="L48" s="1"/>
      <c r="M48" s="1"/>
      <c r="N48" s="1"/>
      <c r="O48" s="1"/>
    </row>
    <row r="49" spans="1:21" x14ac:dyDescent="0.15">
      <c r="A49" s="3"/>
      <c r="B49" s="3" t="s">
        <v>118</v>
      </c>
      <c r="C49" s="4">
        <f>C50+C51+C52</f>
        <v>969.71121329209996</v>
      </c>
      <c r="D49" s="4">
        <f t="shared" ref="D49:U49" si="13">D50+D51+D52</f>
        <v>1026.4099167999</v>
      </c>
      <c r="E49" s="4">
        <f t="shared" si="13"/>
        <v>1097.2250657925001</v>
      </c>
      <c r="F49" s="4">
        <f t="shared" si="13"/>
        <v>1197.2639893654002</v>
      </c>
      <c r="G49" s="4">
        <f t="shared" si="13"/>
        <v>1357.1290508815002</v>
      </c>
      <c r="H49" s="4">
        <f t="shared" si="13"/>
        <v>1544.7183226963002</v>
      </c>
      <c r="I49" s="4">
        <f t="shared" si="13"/>
        <v>1447.1673283327998</v>
      </c>
      <c r="J49" s="4">
        <f t="shared" si="13"/>
        <v>1742.8902301712897</v>
      </c>
      <c r="K49" s="4">
        <f t="shared" si="13"/>
        <v>1710.3845399999998</v>
      </c>
      <c r="L49" s="4">
        <f t="shared" si="13"/>
        <v>2083.5982240559997</v>
      </c>
      <c r="M49" s="4">
        <f t="shared" si="13"/>
        <v>2019.2955539315183</v>
      </c>
      <c r="N49" s="4">
        <f t="shared" si="13"/>
        <v>1948.4940636248211</v>
      </c>
      <c r="O49" s="4">
        <f t="shared" si="13"/>
        <v>2108.0997479478933</v>
      </c>
      <c r="P49" s="4">
        <f t="shared" si="13"/>
        <v>2275.2455339448002</v>
      </c>
      <c r="Q49" s="4">
        <f t="shared" si="13"/>
        <v>2352.1899453381166</v>
      </c>
      <c r="R49" s="4">
        <f t="shared" si="13"/>
        <v>2234.3438063925296</v>
      </c>
      <c r="S49" s="4">
        <f t="shared" si="13"/>
        <v>2164.2626953747545</v>
      </c>
      <c r="T49" s="4">
        <f t="shared" si="13"/>
        <v>2413.2026529235404</v>
      </c>
      <c r="U49" s="4">
        <f t="shared" si="13"/>
        <v>2495.0038007864568</v>
      </c>
    </row>
    <row r="50" spans="1:21" x14ac:dyDescent="0.15">
      <c r="B50" t="s">
        <v>43</v>
      </c>
      <c r="C50" s="1">
        <v>678.44579329210001</v>
      </c>
      <c r="D50" s="1">
        <v>738.76805679990002</v>
      </c>
      <c r="E50" s="1">
        <v>760.15682579250006</v>
      </c>
      <c r="F50" s="1">
        <v>858.6596193654002</v>
      </c>
      <c r="G50" s="1">
        <v>966.92518088150018</v>
      </c>
      <c r="H50" s="1">
        <v>1043.3173126963002</v>
      </c>
      <c r="I50" s="1">
        <v>927.65731833279983</v>
      </c>
      <c r="J50" s="1">
        <v>658.89023017128966</v>
      </c>
      <c r="K50" s="1">
        <v>1807.1997699999999</v>
      </c>
      <c r="L50" s="1">
        <v>2228.4334399999998</v>
      </c>
      <c r="M50" s="1">
        <v>2163.8203112149845</v>
      </c>
      <c r="N50" s="1">
        <v>2088.7728866541902</v>
      </c>
      <c r="O50" s="1">
        <v>2267.389801250863</v>
      </c>
      <c r="P50" s="1">
        <v>2447.163969027019</v>
      </c>
      <c r="Q50" s="1">
        <v>2529.9171573656827</v>
      </c>
      <c r="R50" s="1">
        <v>2403.1716131532648</v>
      </c>
      <c r="S50" s="1">
        <v>2327.7901168768367</v>
      </c>
      <c r="T50" s="1">
        <v>2595.5489963950017</v>
      </c>
      <c r="U50" s="1">
        <v>2683.5337081372054</v>
      </c>
    </row>
    <row r="51" spans="1:21" x14ac:dyDescent="0.15">
      <c r="B51" t="s">
        <v>57</v>
      </c>
      <c r="K51" s="1">
        <f t="shared" ref="K51:R51" si="14">-K38</f>
        <v>-97.957560000000001</v>
      </c>
      <c r="L51" s="1">
        <f t="shared" si="14"/>
        <v>-155.497830744</v>
      </c>
      <c r="M51" s="1">
        <f t="shared" si="14"/>
        <v>-146.27621465346627</v>
      </c>
      <c r="N51" s="1">
        <f t="shared" si="14"/>
        <v>-140.27882302936914</v>
      </c>
      <c r="O51" s="1">
        <f t="shared" si="14"/>
        <v>-159.29005330296948</v>
      </c>
      <c r="P51" s="1">
        <f t="shared" si="14"/>
        <v>-171.91843508221891</v>
      </c>
      <c r="Q51" s="1">
        <f t="shared" si="14"/>
        <v>-177.72721202756605</v>
      </c>
      <c r="R51" s="1">
        <f t="shared" si="14"/>
        <v>-168.8278067607354</v>
      </c>
      <c r="S51" s="1">
        <f>-S38</f>
        <v>-163.52742150208203</v>
      </c>
      <c r="T51" s="1">
        <f>-T38</f>
        <v>-182.34634347146135</v>
      </c>
      <c r="U51" s="1">
        <f>-U38</f>
        <v>-188.5299073507486</v>
      </c>
    </row>
    <row r="52" spans="1:21" x14ac:dyDescent="0.15">
      <c r="B52" s="20" t="s">
        <v>120</v>
      </c>
      <c r="C52" s="1">
        <v>291.26542000000001</v>
      </c>
      <c r="D52" s="1">
        <v>287.64186000000001</v>
      </c>
      <c r="E52" s="1">
        <v>337.06824</v>
      </c>
      <c r="F52" s="1">
        <v>338.60437000000002</v>
      </c>
      <c r="G52" s="1">
        <v>390.20386999999999</v>
      </c>
      <c r="H52" s="1">
        <v>501.40100999999999</v>
      </c>
      <c r="I52" s="1">
        <v>519.51000999999997</v>
      </c>
      <c r="J52" s="1">
        <v>1084</v>
      </c>
      <c r="K52" s="12">
        <v>1.1423300000000001</v>
      </c>
      <c r="L52" s="17">
        <v>10.6626148</v>
      </c>
      <c r="M52" s="1">
        <v>1.75145737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</row>
    <row r="53" spans="1:21" x14ac:dyDescent="0.15">
      <c r="B53" t="s">
        <v>121</v>
      </c>
      <c r="C53" s="11">
        <v>2.5831200000000001</v>
      </c>
      <c r="D53" s="11">
        <v>2.6305900000000002</v>
      </c>
      <c r="E53" s="11">
        <v>2.6920700000000002</v>
      </c>
      <c r="F53" s="11">
        <v>2.7087300000000001</v>
      </c>
      <c r="G53" s="11">
        <v>2.6627200000000002</v>
      </c>
      <c r="H53" s="11">
        <v>2.6336400000000002</v>
      </c>
      <c r="I53" s="11">
        <v>2.6435</v>
      </c>
      <c r="J53" s="11">
        <v>2.77047</v>
      </c>
      <c r="L53" s="1"/>
      <c r="M53" s="1"/>
      <c r="N53" s="1"/>
      <c r="O53" s="1"/>
    </row>
    <row r="54" spans="1:21" x14ac:dyDescent="0.15">
      <c r="L54" s="1"/>
      <c r="M54" s="1"/>
      <c r="N54" s="1"/>
      <c r="O54" s="1"/>
    </row>
    <row r="55" spans="1:21" x14ac:dyDescent="0.15">
      <c r="B55" s="3" t="s">
        <v>48</v>
      </c>
      <c r="L55" s="1"/>
      <c r="M55" s="1"/>
      <c r="N55" s="1"/>
      <c r="O55" s="1"/>
    </row>
    <row r="56" spans="1:21" x14ac:dyDescent="0.15">
      <c r="B56" t="s">
        <v>49</v>
      </c>
      <c r="C56" s="1">
        <v>3330.3980000000001</v>
      </c>
      <c r="D56" s="1">
        <v>3541.2829999999999</v>
      </c>
      <c r="E56" s="1">
        <v>3822.6814399999998</v>
      </c>
      <c r="F56" s="1">
        <v>4316.94236</v>
      </c>
      <c r="G56" s="1">
        <v>5054.7788300000002</v>
      </c>
      <c r="H56" s="1">
        <v>5443.0856899999999</v>
      </c>
      <c r="I56" s="1">
        <v>5620.7048400000003</v>
      </c>
      <c r="J56" s="1">
        <v>5447.2966100000003</v>
      </c>
      <c r="K56" s="1">
        <v>7869.1111700000001</v>
      </c>
      <c r="L56" s="1">
        <v>7661.0709800000004</v>
      </c>
      <c r="M56" s="1">
        <v>7748.0684728300002</v>
      </c>
      <c r="N56" s="1">
        <v>7325.8687424400014</v>
      </c>
      <c r="O56" s="1">
        <v>7391.09544009</v>
      </c>
      <c r="P56" s="1">
        <v>7573.9169097000004</v>
      </c>
      <c r="Q56" s="1">
        <v>8162.3991069100002</v>
      </c>
      <c r="R56" s="1">
        <v>8652.3170647600018</v>
      </c>
      <c r="S56" s="1">
        <v>9275.9951899999996</v>
      </c>
      <c r="T56" s="1">
        <v>10107.085606530001</v>
      </c>
      <c r="U56" s="1">
        <v>10572.862792850001</v>
      </c>
    </row>
    <row r="57" spans="1:21" x14ac:dyDescent="0.15">
      <c r="B57" t="s">
        <v>50</v>
      </c>
      <c r="C57" s="1">
        <v>330.17</v>
      </c>
      <c r="D57" s="1">
        <v>390.03500000000003</v>
      </c>
      <c r="E57" s="1">
        <v>485.37700000000001</v>
      </c>
      <c r="F57" s="1">
        <v>553.65800000000002</v>
      </c>
      <c r="G57" s="1">
        <v>665.33</v>
      </c>
      <c r="H57" s="1">
        <v>774.91899999999998</v>
      </c>
      <c r="I57" s="1">
        <v>972.41600000000005</v>
      </c>
      <c r="J57" s="1">
        <v>844.83799999999997</v>
      </c>
      <c r="K57" s="1">
        <v>844.83799999999997</v>
      </c>
      <c r="L57" s="1">
        <v>609.52700000000004</v>
      </c>
      <c r="M57" s="1">
        <v>338.267</v>
      </c>
      <c r="N57" s="1">
        <v>339.09</v>
      </c>
      <c r="O57" s="1">
        <v>298.34699999999998</v>
      </c>
      <c r="P57" s="1">
        <v>312.435</v>
      </c>
      <c r="Q57" s="1">
        <v>458.26799999999997</v>
      </c>
      <c r="R57" s="1">
        <v>445.62900000000002</v>
      </c>
      <c r="S57" s="1">
        <v>433.44200000000001</v>
      </c>
      <c r="T57" s="1">
        <v>463.51100000000002</v>
      </c>
      <c r="U57" s="1">
        <v>559.82500000000005</v>
      </c>
    </row>
    <row r="58" spans="1:21" x14ac:dyDescent="0.15">
      <c r="B58" t="s">
        <v>51</v>
      </c>
      <c r="C58" s="1">
        <v>1676.528</v>
      </c>
      <c r="D58" s="1">
        <v>2079.6799999999998</v>
      </c>
      <c r="E58" s="1">
        <v>2695.1260000000002</v>
      </c>
      <c r="F58" s="1">
        <v>3221.18</v>
      </c>
      <c r="G58" s="1">
        <v>3852.8829999999998</v>
      </c>
      <c r="H58" s="1">
        <v>3183.67</v>
      </c>
      <c r="I58" s="1">
        <v>1706.9949999999999</v>
      </c>
      <c r="J58" s="1">
        <v>1365.249</v>
      </c>
      <c r="K58" s="1">
        <v>1365.249</v>
      </c>
      <c r="L58" s="1">
        <v>1333.3119999999999</v>
      </c>
      <c r="M58" s="1">
        <v>1175.6679999999999</v>
      </c>
      <c r="N58" s="1">
        <v>1031.701</v>
      </c>
      <c r="O58" s="1">
        <v>1004.008</v>
      </c>
      <c r="P58" s="1">
        <v>1243.461</v>
      </c>
      <c r="Q58" s="1">
        <v>1437.903</v>
      </c>
      <c r="R58" s="1">
        <v>1640.7339999999999</v>
      </c>
      <c r="S58" s="1">
        <f>1474.235+459.187</f>
        <v>1933.422</v>
      </c>
      <c r="T58" s="1">
        <f>1532.774+495.634</f>
        <v>2028.4079999999999</v>
      </c>
      <c r="U58" s="1">
        <v>2092.1089999999999</v>
      </c>
    </row>
    <row r="59" spans="1:21" x14ac:dyDescent="0.15">
      <c r="B59" t="s">
        <v>61</v>
      </c>
      <c r="C59" s="1">
        <v>140.07573980000001</v>
      </c>
      <c r="D59" s="1">
        <v>148.63</v>
      </c>
      <c r="E59" s="1">
        <v>211.91762</v>
      </c>
      <c r="F59" s="13">
        <v>302.06569999999999</v>
      </c>
      <c r="G59" s="1">
        <v>305.48241000000002</v>
      </c>
      <c r="H59" s="1">
        <v>311.03433000000001</v>
      </c>
      <c r="I59" s="1">
        <v>295.53787</v>
      </c>
      <c r="J59" s="1">
        <v>279.38</v>
      </c>
      <c r="K59" s="1">
        <v>279.38</v>
      </c>
      <c r="L59" s="1">
        <v>272.87575337999999</v>
      </c>
      <c r="M59" s="1">
        <v>264.52079118</v>
      </c>
      <c r="N59" s="1">
        <v>308.53739855999999</v>
      </c>
      <c r="O59" s="1">
        <v>91.506888930000002</v>
      </c>
      <c r="Q59" s="1"/>
    </row>
    <row r="60" spans="1:21" x14ac:dyDescent="0.15">
      <c r="B60" t="s">
        <v>45</v>
      </c>
      <c r="C60" s="1">
        <v>309.68400000000003</v>
      </c>
      <c r="D60" s="1">
        <v>286.97500000000002</v>
      </c>
      <c r="E60" s="1">
        <v>341.39100000000002</v>
      </c>
      <c r="F60" s="1">
        <v>334.59899999999999</v>
      </c>
      <c r="G60" s="1">
        <v>335.28300000000002</v>
      </c>
      <c r="H60" s="1">
        <v>351.488</v>
      </c>
      <c r="I60" s="1">
        <v>302.27600000000001</v>
      </c>
      <c r="J60" s="1">
        <v>290.27199999999999</v>
      </c>
      <c r="K60" s="1">
        <v>290.27199999999999</v>
      </c>
      <c r="L60" s="1">
        <v>272.34199999999998</v>
      </c>
      <c r="M60" s="1">
        <v>241.53700000000001</v>
      </c>
      <c r="N60" s="1">
        <v>207.78700000000001</v>
      </c>
      <c r="O60" s="1">
        <v>196.71700000000001</v>
      </c>
      <c r="P60" s="1">
        <v>191.61799999999999</v>
      </c>
      <c r="Q60" s="1">
        <v>199.495</v>
      </c>
      <c r="R60" s="1">
        <v>189.25399999999999</v>
      </c>
      <c r="S60" s="1">
        <v>208.75200000000001</v>
      </c>
      <c r="T60" s="1">
        <v>220.44499999999999</v>
      </c>
      <c r="U60" s="1">
        <v>224.93100000000001</v>
      </c>
    </row>
    <row r="61" spans="1:21" x14ac:dyDescent="0.15">
      <c r="B61" s="16" t="s">
        <v>63</v>
      </c>
      <c r="C61" s="1">
        <f t="shared" ref="C61:K61" si="15">C19</f>
        <v>226.58849158999996</v>
      </c>
      <c r="D61" s="1">
        <f t="shared" si="15"/>
        <v>245.94</v>
      </c>
      <c r="E61" s="1">
        <f t="shared" si="15"/>
        <v>279.77300000000002</v>
      </c>
      <c r="F61" s="1">
        <f t="shared" si="15"/>
        <v>328.55190000000005</v>
      </c>
      <c r="G61" s="1">
        <f t="shared" si="15"/>
        <v>367.50963999999999</v>
      </c>
      <c r="H61" s="1">
        <f t="shared" si="15"/>
        <v>369.26803999999998</v>
      </c>
      <c r="I61" s="1">
        <f t="shared" si="15"/>
        <v>212.28657999999999</v>
      </c>
      <c r="J61" s="1">
        <f t="shared" si="15"/>
        <v>142.67764000000003</v>
      </c>
      <c r="K61" s="1">
        <f t="shared" si="15"/>
        <v>142.67764000000003</v>
      </c>
      <c r="L61" s="1">
        <v>137.04437844999998</v>
      </c>
      <c r="M61" s="1">
        <v>99.585404609999998</v>
      </c>
      <c r="N61" s="1">
        <v>72.494176120000006</v>
      </c>
      <c r="O61" s="1">
        <v>50.395249640000003</v>
      </c>
      <c r="P61" s="1">
        <v>54.534178990000008</v>
      </c>
      <c r="Q61" s="1">
        <v>68.54795571999999</v>
      </c>
      <c r="R61" s="1">
        <v>77.301289629999999</v>
      </c>
      <c r="S61" s="1">
        <v>95.086175850000004</v>
      </c>
      <c r="T61" s="1">
        <v>97.057047480000008</v>
      </c>
      <c r="U61" s="1">
        <v>117.47003742999999</v>
      </c>
    </row>
    <row r="62" spans="1:21" x14ac:dyDescent="0.15">
      <c r="B62" s="26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214.16806087000001</v>
      </c>
      <c r="P62" s="1">
        <v>219.87889999999999</v>
      </c>
      <c r="Q62" s="1">
        <v>211.07929805999999</v>
      </c>
      <c r="R62" s="1">
        <v>210.12544153000002</v>
      </c>
      <c r="S62" s="1">
        <v>214.62447610000004</v>
      </c>
      <c r="T62" s="1">
        <v>213.05670212000001</v>
      </c>
      <c r="U62" s="1">
        <v>46.854587130000006</v>
      </c>
    </row>
    <row r="63" spans="1:21" x14ac:dyDescent="0.15">
      <c r="B63" s="26" t="s">
        <v>134</v>
      </c>
      <c r="C63" s="1">
        <v>195.29237000000001</v>
      </c>
      <c r="D63" s="1">
        <v>244.12758000000002</v>
      </c>
      <c r="E63" s="1">
        <v>242.03653999999997</v>
      </c>
      <c r="F63" s="1">
        <v>309.03002000000009</v>
      </c>
      <c r="G63" s="1">
        <v>341.50031999999993</v>
      </c>
      <c r="H63" s="1">
        <v>370.60593999999998</v>
      </c>
      <c r="I63" s="1">
        <v>365.47843999999998</v>
      </c>
      <c r="J63" s="1">
        <v>360.83785000000006</v>
      </c>
      <c r="K63" s="1">
        <v>360.83785000000006</v>
      </c>
      <c r="L63" s="1">
        <v>418.1065900000001</v>
      </c>
      <c r="M63" s="1">
        <v>413.68679000000003</v>
      </c>
      <c r="N63" s="1">
        <v>436.40544000000006</v>
      </c>
      <c r="O63" s="1">
        <v>464.41232999999994</v>
      </c>
      <c r="P63" s="1">
        <v>472.79076999999995</v>
      </c>
      <c r="Q63" s="1">
        <v>476.39203999999989</v>
      </c>
      <c r="R63" s="1">
        <v>501.57703999999995</v>
      </c>
      <c r="S63" s="1">
        <v>476.20108999999997</v>
      </c>
      <c r="T63" s="1">
        <v>488.78831000000008</v>
      </c>
      <c r="U63" s="1">
        <v>535.64121999999998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L66" s="1"/>
      <c r="M66" s="1"/>
      <c r="N66" s="1"/>
      <c r="O66" s="1"/>
    </row>
    <row r="67" spans="2:21" x14ac:dyDescent="0.15">
      <c r="B67" s="3" t="s">
        <v>0</v>
      </c>
      <c r="C67" s="4">
        <v>1807.6320000000001</v>
      </c>
      <c r="D67" s="4">
        <v>1930.1379999999999</v>
      </c>
      <c r="E67" s="4">
        <v>1985.87716</v>
      </c>
      <c r="F67" s="4">
        <v>2242.36456</v>
      </c>
      <c r="G67" s="4">
        <v>2523.8896599999998</v>
      </c>
      <c r="H67" s="4">
        <v>2710.4801400000001</v>
      </c>
      <c r="I67" s="4">
        <v>2246.2394399999998</v>
      </c>
      <c r="J67" s="4">
        <v>1589.41048</v>
      </c>
      <c r="K67" s="4">
        <v>2012.4467400000001</v>
      </c>
      <c r="L67" s="4">
        <v>2635.0700299999999</v>
      </c>
      <c r="M67" s="4">
        <v>2560.3232086225298</v>
      </c>
      <c r="N67" s="4">
        <v>2473.1540710441654</v>
      </c>
      <c r="O67" s="4">
        <v>2649.9579291758187</v>
      </c>
      <c r="P67" s="4">
        <v>2818.0990754514055</v>
      </c>
      <c r="Q67" s="30">
        <v>2968.5817087569444</v>
      </c>
      <c r="R67" s="8">
        <v>2935.8439734157214</v>
      </c>
      <c r="S67" s="8">
        <v>2954.935913907696</v>
      </c>
      <c r="T67" s="8">
        <v>3241.9870465949202</v>
      </c>
      <c r="U67" s="8">
        <v>3363.9060950524072</v>
      </c>
    </row>
    <row r="68" spans="2:21" x14ac:dyDescent="0.15">
      <c r="L68" s="1"/>
      <c r="M68" s="1"/>
      <c r="N68" s="1"/>
      <c r="O68" s="1"/>
    </row>
    <row r="69" spans="2:21" x14ac:dyDescent="0.15">
      <c r="B69" s="7" t="s">
        <v>1</v>
      </c>
      <c r="C69" s="29"/>
      <c r="D69" s="29"/>
      <c r="E69" s="29"/>
      <c r="F69" s="29"/>
      <c r="G69" s="29"/>
      <c r="H69" s="29"/>
      <c r="I69" s="29"/>
      <c r="J69" s="29"/>
      <c r="K69" s="39"/>
      <c r="L69" s="29"/>
      <c r="M69" s="29"/>
      <c r="N69" s="29"/>
      <c r="O69" s="29"/>
      <c r="P69" s="29"/>
      <c r="Q69" s="29"/>
      <c r="R69" s="29"/>
    </row>
    <row r="70" spans="2:21" x14ac:dyDescent="0.15">
      <c r="B70" t="s">
        <v>117</v>
      </c>
      <c r="C70" s="1">
        <v>141546.70499999999</v>
      </c>
      <c r="D70" s="1">
        <v>151491.72500000001</v>
      </c>
      <c r="E70" s="1">
        <v>162355.073</v>
      </c>
      <c r="F70" s="1">
        <v>174408.587</v>
      </c>
      <c r="G70" s="1">
        <v>189001.18900000001</v>
      </c>
      <c r="H70" s="1">
        <v>202380.33199999999</v>
      </c>
      <c r="I70" s="1">
        <v>207716.06099999999</v>
      </c>
      <c r="J70" s="1">
        <v>200139.99600000001</v>
      </c>
      <c r="K70" s="1">
        <v>200139.99600000001</v>
      </c>
      <c r="L70" s="1">
        <v>201705.89</v>
      </c>
      <c r="M70" s="1">
        <v>198906.02299999999</v>
      </c>
      <c r="N70" s="1">
        <v>193449.27799999999</v>
      </c>
      <c r="O70" s="1">
        <v>192006.54500000001</v>
      </c>
      <c r="P70" s="1">
        <v>195370.10500000001</v>
      </c>
      <c r="Q70" s="1">
        <v>204355.23199999999</v>
      </c>
      <c r="R70" s="1">
        <v>212703.91200000001</v>
      </c>
      <c r="S70" s="1">
        <v>221476.48800000001</v>
      </c>
      <c r="T70" s="1">
        <v>229345.72200000001</v>
      </c>
      <c r="U70" s="1">
        <v>236813.92600000001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176480.10124628077</v>
      </c>
      <c r="D72" s="1">
        <f t="shared" ref="D72:P72" si="16">D70/D71</f>
        <v>181731.09048789114</v>
      </c>
      <c r="E72" s="1">
        <f t="shared" si="16"/>
        <v>187484.39973584915</v>
      </c>
      <c r="F72" s="1">
        <f t="shared" si="16"/>
        <v>193469.31386556555</v>
      </c>
      <c r="G72" s="1">
        <f t="shared" si="16"/>
        <v>201632.58403724394</v>
      </c>
      <c r="H72" s="1">
        <f t="shared" si="16"/>
        <v>208773.32148905328</v>
      </c>
      <c r="I72" s="1">
        <f t="shared" si="16"/>
        <v>209553.62535555399</v>
      </c>
      <c r="J72" s="1">
        <f t="shared" si="16"/>
        <v>201620.50962966995</v>
      </c>
      <c r="K72" s="1">
        <f t="shared" si="16"/>
        <v>201620.50962966995</v>
      </c>
      <c r="L72" s="1">
        <f t="shared" si="16"/>
        <v>202886.76175354491</v>
      </c>
      <c r="M72" s="1">
        <f t="shared" si="16"/>
        <v>200109.99954258013</v>
      </c>
      <c r="N72" s="1">
        <f t="shared" si="16"/>
        <v>194843.51649057525</v>
      </c>
      <c r="O72" s="1">
        <f t="shared" si="16"/>
        <v>192622.77364653064</v>
      </c>
      <c r="P72" s="1">
        <f t="shared" si="16"/>
        <v>196435.96594234806</v>
      </c>
      <c r="Q72" s="1">
        <f>Q70/Q71</f>
        <v>204355.23199999999</v>
      </c>
      <c r="R72" s="1">
        <f>R70/R71</f>
        <v>212019.30422462767</v>
      </c>
      <c r="S72" s="1">
        <f>S70/S71</f>
        <v>217931.58049010945</v>
      </c>
      <c r="T72" s="1">
        <f>T70/T71</f>
        <v>223025.02398757977</v>
      </c>
      <c r="U72" s="1">
        <f>U70/U71</f>
        <v>227133.64875507297</v>
      </c>
    </row>
    <row r="73" spans="2:21" x14ac:dyDescent="0.15">
      <c r="B73" t="s">
        <v>107</v>
      </c>
      <c r="C73" s="1">
        <v>6506440</v>
      </c>
      <c r="D73" s="1">
        <v>6704146</v>
      </c>
      <c r="E73" s="1">
        <v>6813319</v>
      </c>
      <c r="F73" s="1">
        <v>6995206</v>
      </c>
      <c r="G73" s="1">
        <v>7134697</v>
      </c>
      <c r="H73" s="1">
        <v>7210508</v>
      </c>
      <c r="I73" s="1">
        <v>7364078</v>
      </c>
      <c r="J73" s="1">
        <v>7475420</v>
      </c>
      <c r="K73" s="1">
        <v>7475420</v>
      </c>
      <c r="L73" s="1">
        <v>7512381</v>
      </c>
      <c r="M73" s="1">
        <v>7539618</v>
      </c>
      <c r="N73" s="1">
        <v>7570908</v>
      </c>
      <c r="O73" s="1">
        <v>7553650</v>
      </c>
      <c r="P73" s="38">
        <v>7518903</v>
      </c>
      <c r="Q73" s="38">
        <v>7508106</v>
      </c>
      <c r="R73" s="1">
        <v>7522596</v>
      </c>
      <c r="S73" s="1">
        <v>7555830</v>
      </c>
      <c r="T73" s="1">
        <v>7600065</v>
      </c>
      <c r="U73" s="1">
        <v>7675217</v>
      </c>
    </row>
    <row r="74" spans="2:21" x14ac:dyDescent="0.15">
      <c r="B74" t="s">
        <v>58</v>
      </c>
      <c r="C74" s="1">
        <v>6383146.149173758</v>
      </c>
      <c r="D74" s="1">
        <v>6570627.0825878382</v>
      </c>
      <c r="E74" s="1">
        <v>6673046.6039266214</v>
      </c>
      <c r="F74" s="1">
        <v>6839572.9270294653</v>
      </c>
      <c r="G74" s="1">
        <v>6965946.6778045855</v>
      </c>
      <c r="H74" s="1">
        <v>7038689.7623405736</v>
      </c>
      <c r="I74" s="1">
        <v>7184027.0464898366</v>
      </c>
      <c r="J74" s="1">
        <v>7287415.4101494076</v>
      </c>
      <c r="K74" s="1">
        <v>7287415.4101494076</v>
      </c>
      <c r="L74" s="1"/>
      <c r="M74" s="1"/>
      <c r="N74" s="1"/>
      <c r="O74" s="1"/>
    </row>
    <row r="75" spans="2:21" x14ac:dyDescent="0.15">
      <c r="B75" t="s">
        <v>59</v>
      </c>
      <c r="C75" s="1">
        <v>6419167.0387499956</v>
      </c>
      <c r="D75" s="1">
        <v>6607366.7455999358</v>
      </c>
      <c r="E75" s="1">
        <v>6722223.938848095</v>
      </c>
      <c r="F75" s="1">
        <v>6896029.5540817529</v>
      </c>
      <c r="G75" s="1">
        <v>7033649.4088764051</v>
      </c>
      <c r="H75" s="1">
        <v>7117443.1148880171</v>
      </c>
      <c r="I75" s="1">
        <v>7273270.5519874664</v>
      </c>
      <c r="J75" s="1">
        <v>7386015.425189591</v>
      </c>
      <c r="K75" s="1">
        <v>7386015.425189591</v>
      </c>
      <c r="L75" s="1">
        <v>7434588.0173271</v>
      </c>
      <c r="M75" s="1">
        <v>7474718.5420842431</v>
      </c>
      <c r="N75" s="1">
        <v>7509584.2128371047</v>
      </c>
      <c r="O75" s="1">
        <v>7446814.014300352</v>
      </c>
      <c r="P75" s="1">
        <v>7436018.049917181</v>
      </c>
      <c r="Q75" s="1">
        <v>7422511</v>
      </c>
      <c r="R75" s="1">
        <v>7400191</v>
      </c>
      <c r="S75" s="1">
        <v>7420029</v>
      </c>
      <c r="T75" s="1">
        <v>7461661</v>
      </c>
      <c r="U75" s="1">
        <v>7522125</v>
      </c>
    </row>
    <row r="76" spans="2:21" x14ac:dyDescent="0.15">
      <c r="L76" s="1"/>
      <c r="M76" s="1"/>
      <c r="N76" s="1"/>
      <c r="O76" s="1"/>
    </row>
    <row r="77" spans="2:21" x14ac:dyDescent="0.15">
      <c r="B77" s="7" t="s">
        <v>60</v>
      </c>
      <c r="L77" s="1"/>
      <c r="M77" s="1"/>
      <c r="N77" s="1"/>
      <c r="O77" s="1"/>
    </row>
    <row r="78" spans="2:21" x14ac:dyDescent="0.15">
      <c r="B78" t="s">
        <v>66</v>
      </c>
      <c r="C78" s="9">
        <f>C40/C70</f>
        <v>8.1731028635151165E-2</v>
      </c>
      <c r="D78" s="9">
        <f t="shared" ref="D78:K78" si="17">D40/D70</f>
        <v>8.3973349882250456E-2</v>
      </c>
      <c r="E78" s="9">
        <f t="shared" si="17"/>
        <v>8.7557826350400381E-2</v>
      </c>
      <c r="F78" s="9">
        <f t="shared" si="17"/>
        <v>9.1164563331546877E-2</v>
      </c>
      <c r="G78" s="9">
        <f t="shared" si="17"/>
        <v>9.6261309257184152E-2</v>
      </c>
      <c r="H78" s="9">
        <f t="shared" si="17"/>
        <v>9.1130211296694116E-2</v>
      </c>
      <c r="I78" s="9">
        <f t="shared" si="17"/>
        <v>7.9398491100298951E-2</v>
      </c>
      <c r="J78" s="9">
        <f t="shared" si="17"/>
        <v>7.1655499915309007E-2</v>
      </c>
      <c r="K78" s="9">
        <f t="shared" si="17"/>
        <v>8.1761007033730002E-2</v>
      </c>
      <c r="L78" s="9">
        <f t="shared" ref="L78:R78" si="18">L40/L70</f>
        <v>8.7473741627177165E-2</v>
      </c>
      <c r="M78" s="9">
        <f t="shared" si="18"/>
        <v>8.4392795353131878E-2</v>
      </c>
      <c r="N78" s="9">
        <f t="shared" si="18"/>
        <v>8.2740150975109131E-2</v>
      </c>
      <c r="O78" s="9">
        <f t="shared" si="18"/>
        <v>7.9716197063053162E-2</v>
      </c>
      <c r="P78" s="9">
        <f t="shared" si="18"/>
        <v>8.2715092373766619E-2</v>
      </c>
      <c r="Q78" s="9">
        <f t="shared" si="18"/>
        <v>8.6304440875923955E-2</v>
      </c>
      <c r="R78" s="9">
        <f t="shared" si="18"/>
        <v>8.4823289251198863E-2</v>
      </c>
      <c r="S78" s="9">
        <f>S40/S70</f>
        <v>8.541662357941554E-2</v>
      </c>
      <c r="T78" s="9">
        <f>T40/T70</f>
        <v>8.9234562235362386E-2</v>
      </c>
      <c r="U78" s="9">
        <f>U40/U70</f>
        <v>9.1125165744388018E-2</v>
      </c>
    </row>
    <row r="79" spans="2:21" x14ac:dyDescent="0.15">
      <c r="B79" t="s">
        <v>110</v>
      </c>
      <c r="C79" s="9">
        <f t="shared" ref="C79:K79" si="19">C47/C70</f>
        <v>8.0287144792454232E-2</v>
      </c>
      <c r="D79" s="9">
        <f t="shared" si="19"/>
        <v>8.0700869872874281E-2</v>
      </c>
      <c r="E79" s="9">
        <f t="shared" si="19"/>
        <v>8.6098713717289943E-2</v>
      </c>
      <c r="F79" s="9">
        <f t="shared" si="19"/>
        <v>9.0389124990357297E-2</v>
      </c>
      <c r="G79" s="9">
        <f t="shared" si="19"/>
        <v>9.4649736193812478E-2</v>
      </c>
      <c r="H79" s="9">
        <f t="shared" si="19"/>
        <v>9.1359471539183806E-2</v>
      </c>
      <c r="I79" s="9">
        <f t="shared" si="19"/>
        <v>8.7390480785724881E-2</v>
      </c>
      <c r="J79" s="9">
        <f t="shared" si="19"/>
        <v>9.0156480925913829E-2</v>
      </c>
      <c r="K79" s="9">
        <f t="shared" si="19"/>
        <v>9.640268587456588E-2</v>
      </c>
      <c r="L79" s="9">
        <f t="shared" ref="L79:R79" si="20">L47/L70</f>
        <v>8.3544321441026678E-2</v>
      </c>
      <c r="M79" s="9">
        <f t="shared" si="20"/>
        <v>8.0083277329465546E-2</v>
      </c>
      <c r="N79" s="9">
        <f t="shared" si="20"/>
        <v>8.2600410053885229E-2</v>
      </c>
      <c r="O79" s="9">
        <f t="shared" si="20"/>
        <v>8.0994964630141331E-2</v>
      </c>
      <c r="P79" s="9">
        <f t="shared" si="20"/>
        <v>7.7518026382333682E-2</v>
      </c>
      <c r="Q79" s="9">
        <f t="shared" si="20"/>
        <v>7.9084559055613235E-2</v>
      </c>
      <c r="R79" s="9">
        <f t="shared" si="20"/>
        <v>8.3846113442104603E-2</v>
      </c>
      <c r="S79" s="9">
        <f>S47/S70</f>
        <v>8.7100678668974127E-2</v>
      </c>
      <c r="T79" s="9">
        <f>T47/T70</f>
        <v>8.6592400735658853E-2</v>
      </c>
      <c r="U79" s="9">
        <f>U47/U70</f>
        <v>8.891155318432982E-2</v>
      </c>
    </row>
    <row r="80" spans="2:21" x14ac:dyDescent="0.15">
      <c r="B80" t="s">
        <v>161</v>
      </c>
      <c r="C80" s="1">
        <f t="shared" ref="C80:K80" si="21">C40/C71</f>
        <v>14423.900208494151</v>
      </c>
      <c r="D80" s="1">
        <f t="shared" si="21"/>
        <v>15260.5684460226</v>
      </c>
      <c r="E80" s="1">
        <f t="shared" si="21"/>
        <v>16415.726515480532</v>
      </c>
      <c r="F80" s="1">
        <f t="shared" si="21"/>
        <v>17637.545516608268</v>
      </c>
      <c r="G80" s="1">
        <f t="shared" si="21"/>
        <v>19409.416528334314</v>
      </c>
      <c r="H80" s="1">
        <f t="shared" si="21"/>
        <v>19025.556900410076</v>
      </c>
      <c r="I80" s="1">
        <f t="shared" si="21"/>
        <v>16638.241657828334</v>
      </c>
      <c r="J80" s="1">
        <f t="shared" si="21"/>
        <v>14447.218410693373</v>
      </c>
      <c r="K80" s="1">
        <f t="shared" si="21"/>
        <v>16484.69590597567</v>
      </c>
      <c r="L80" s="1">
        <f t="shared" ref="L80:R80" si="22">L40/L71</f>
        <v>17747.264177204237</v>
      </c>
      <c r="M80" s="1">
        <f t="shared" si="22"/>
        <v>16887.842239512276</v>
      </c>
      <c r="N80" s="1">
        <f t="shared" si="22"/>
        <v>16121.381970951361</v>
      </c>
      <c r="O80" s="1">
        <f t="shared" si="22"/>
        <v>15355.154982838721</v>
      </c>
      <c r="P80" s="1">
        <f t="shared" si="22"/>
        <v>16248.219068451393</v>
      </c>
      <c r="Q80" s="1">
        <f t="shared" si="22"/>
        <v>17636.764037829722</v>
      </c>
      <c r="R80" s="1">
        <f t="shared" si="22"/>
        <v>17984.174769083522</v>
      </c>
      <c r="S80" s="1">
        <f>S40/S71</f>
        <v>18614.979776790777</v>
      </c>
      <c r="T80" s="1">
        <f>T40/T71</f>
        <v>19901.540383062875</v>
      </c>
      <c r="U80" s="1">
        <f>U40/U71</f>
        <v>20697.591388933633</v>
      </c>
    </row>
    <row r="81" spans="2:23" x14ac:dyDescent="0.15">
      <c r="B81" t="s">
        <v>69</v>
      </c>
    </row>
    <row r="82" spans="2:23" x14ac:dyDescent="0.15">
      <c r="B82" t="s">
        <v>70</v>
      </c>
      <c r="C82" s="1">
        <f t="shared" ref="C82:K82" si="23">C40*1000000/C74</f>
        <v>1812.3911828438656</v>
      </c>
      <c r="D82" s="1">
        <f t="shared" si="23"/>
        <v>1936.0812092657077</v>
      </c>
      <c r="E82" s="1">
        <f t="shared" si="23"/>
        <v>2130.2799354759154</v>
      </c>
      <c r="F82" s="1">
        <f t="shared" si="23"/>
        <v>2324.689398703827</v>
      </c>
      <c r="G82" s="1">
        <f t="shared" si="23"/>
        <v>2611.7773715199396</v>
      </c>
      <c r="H82" s="1">
        <f t="shared" si="23"/>
        <v>2620.2266387888462</v>
      </c>
      <c r="I82" s="1">
        <f t="shared" si="23"/>
        <v>2295.6959535329033</v>
      </c>
      <c r="J82" s="1">
        <f t="shared" si="23"/>
        <v>1967.9311057874663</v>
      </c>
      <c r="K82" s="1">
        <f t="shared" si="23"/>
        <v>2245.4665611482146</v>
      </c>
      <c r="L82" s="1"/>
      <c r="M82" s="1"/>
      <c r="N82" s="1"/>
      <c r="O82" s="1"/>
    </row>
    <row r="83" spans="2:23" x14ac:dyDescent="0.15">
      <c r="B83" t="s">
        <v>14</v>
      </c>
      <c r="C83" s="10">
        <f t="shared" ref="C83:K83" si="24">C40*1000000/C75</f>
        <v>1802.2210248978156</v>
      </c>
      <c r="D83" s="10">
        <f t="shared" si="24"/>
        <v>1925.315805447334</v>
      </c>
      <c r="E83" s="10">
        <f t="shared" si="24"/>
        <v>2114.6955855916499</v>
      </c>
      <c r="F83" s="10">
        <f t="shared" si="24"/>
        <v>2305.6575599673843</v>
      </c>
      <c r="G83" s="10">
        <f t="shared" si="24"/>
        <v>2586.6375826671815</v>
      </c>
      <c r="H83" s="10">
        <f t="shared" si="24"/>
        <v>2591.234256425143</v>
      </c>
      <c r="I83" s="10">
        <f t="shared" si="24"/>
        <v>2267.5276139962948</v>
      </c>
      <c r="J83" s="10">
        <f t="shared" si="24"/>
        <v>1941.6601023494104</v>
      </c>
      <c r="K83" s="10">
        <f t="shared" si="24"/>
        <v>2215.4905830387779</v>
      </c>
      <c r="L83" s="10">
        <f t="shared" ref="L83:S83" si="25">L40*1000000/L75</f>
        <v>2373.2275232223587</v>
      </c>
      <c r="M83" s="10">
        <f t="shared" si="25"/>
        <v>2245.7347656683382</v>
      </c>
      <c r="N83" s="10">
        <f t="shared" si="25"/>
        <v>2131.4126074230167</v>
      </c>
      <c r="O83" s="10">
        <f t="shared" si="25"/>
        <v>2055.3798643585474</v>
      </c>
      <c r="P83" s="10">
        <f t="shared" si="25"/>
        <v>2173.2136976627521</v>
      </c>
      <c r="Q83" s="10">
        <f t="shared" si="25"/>
        <v>2376.118275584869</v>
      </c>
      <c r="R83" s="10">
        <f t="shared" si="25"/>
        <v>2438.0783485774286</v>
      </c>
      <c r="S83" s="10">
        <f t="shared" si="25"/>
        <v>2549.5552385559331</v>
      </c>
      <c r="T83" s="10">
        <f>T40*1000000/T75</f>
        <v>2742.7626507319378</v>
      </c>
      <c r="U83" s="10">
        <f>U40*1000000/U75</f>
        <v>2868.8313817344488</v>
      </c>
    </row>
    <row r="84" spans="2:23" x14ac:dyDescent="0.15">
      <c r="B84" t="s">
        <v>172</v>
      </c>
    </row>
    <row r="85" spans="2:23" x14ac:dyDescent="0.15">
      <c r="B85" t="s">
        <v>70</v>
      </c>
      <c r="C85" s="1">
        <f>C80*1000000/C74</f>
        <v>2259.6850943732816</v>
      </c>
      <c r="D85" s="1">
        <f t="shared" ref="D85:K85" si="26">D80*1000000/D74</f>
        <v>2322.5436863496798</v>
      </c>
      <c r="E85" s="1">
        <f t="shared" si="26"/>
        <v>2460.0047759026625</v>
      </c>
      <c r="F85" s="1">
        <f t="shared" si="26"/>
        <v>2578.7495366715148</v>
      </c>
      <c r="G85" s="1">
        <f t="shared" si="26"/>
        <v>2786.3286106076625</v>
      </c>
      <c r="H85" s="1">
        <f t="shared" si="26"/>
        <v>2702.9969415903784</v>
      </c>
      <c r="I85" s="1">
        <f t="shared" si="26"/>
        <v>2316.0048744468313</v>
      </c>
      <c r="J85" s="1">
        <f t="shared" si="26"/>
        <v>1982.4886599125784</v>
      </c>
      <c r="K85" s="1">
        <f t="shared" si="26"/>
        <v>2262.0771533096531</v>
      </c>
      <c r="L85" s="1"/>
      <c r="M85" s="1"/>
      <c r="N85" s="1"/>
      <c r="O85" s="1"/>
      <c r="P85" s="1"/>
      <c r="Q85" s="1"/>
    </row>
    <row r="86" spans="2:23" x14ac:dyDescent="0.15">
      <c r="B86" t="s">
        <v>14</v>
      </c>
      <c r="C86" s="1">
        <f>C80*1000000/C75</f>
        <v>2247.0049651960635</v>
      </c>
      <c r="D86" s="1">
        <f t="shared" ref="D86:K86" si="27">D80*1000000/D75</f>
        <v>2309.6293930082084</v>
      </c>
      <c r="E86" s="1">
        <f t="shared" si="27"/>
        <v>2442.0082795238586</v>
      </c>
      <c r="F86" s="1">
        <f t="shared" si="27"/>
        <v>2557.6377505761448</v>
      </c>
      <c r="G86" s="1">
        <f t="shared" si="27"/>
        <v>2759.5086703980151</v>
      </c>
      <c r="H86" s="1">
        <f t="shared" si="27"/>
        <v>2673.0887192639566</v>
      </c>
      <c r="I86" s="1">
        <f t="shared" si="27"/>
        <v>2287.5873431219784</v>
      </c>
      <c r="J86" s="1">
        <f t="shared" si="27"/>
        <v>1956.0233196131633</v>
      </c>
      <c r="K86" s="1">
        <f t="shared" si="27"/>
        <v>2231.8794311958163</v>
      </c>
      <c r="L86" s="1">
        <f t="shared" ref="L86:R86" si="28">L80*1000000/L75</f>
        <v>2387.1214028056897</v>
      </c>
      <c r="M86" s="1">
        <f t="shared" si="28"/>
        <v>2259.3281799749593</v>
      </c>
      <c r="N86" s="1">
        <f t="shared" si="28"/>
        <v>2146.7742439578738</v>
      </c>
      <c r="O86" s="1">
        <f t="shared" si="28"/>
        <v>2061.9764309074635</v>
      </c>
      <c r="P86" s="1">
        <f t="shared" si="28"/>
        <v>2185.0698800593091</v>
      </c>
      <c r="Q86" s="1">
        <f t="shared" si="28"/>
        <v>2376.118275584869</v>
      </c>
      <c r="R86" s="1">
        <f t="shared" si="28"/>
        <v>2430.2311614772543</v>
      </c>
      <c r="S86" s="1">
        <f>S80*1000000/S75</f>
        <v>2508.7475772386838</v>
      </c>
      <c r="T86" s="1">
        <f>T80*1000000/T75</f>
        <v>2667.172950240285</v>
      </c>
      <c r="U86" s="1">
        <f>U80*1000000/U75</f>
        <v>2751.5617447109203</v>
      </c>
    </row>
    <row r="87" spans="2:23" x14ac:dyDescent="0.15">
      <c r="B87" t="s">
        <v>163</v>
      </c>
      <c r="C87" s="1">
        <f t="shared" ref="C87:K87" si="29">C47/C71</f>
        <v>14169.083441747127</v>
      </c>
      <c r="D87" s="1">
        <f t="shared" si="29"/>
        <v>14665.857085318841</v>
      </c>
      <c r="E87" s="1">
        <f t="shared" si="29"/>
        <v>16142.165659314825</v>
      </c>
      <c r="F87" s="1">
        <f t="shared" si="29"/>
        <v>17487.52199279327</v>
      </c>
      <c r="G87" s="1">
        <f t="shared" si="29"/>
        <v>19084.470887201864</v>
      </c>
      <c r="H87" s="1">
        <f t="shared" si="29"/>
        <v>19073.420322720034</v>
      </c>
      <c r="I87" s="1">
        <f t="shared" si="29"/>
        <v>18312.992070213531</v>
      </c>
      <c r="J87" s="1">
        <f t="shared" si="29"/>
        <v>18177.395630700365</v>
      </c>
      <c r="K87" s="1">
        <f t="shared" si="29"/>
        <v>19436.758655698955</v>
      </c>
      <c r="L87" s="1">
        <f t="shared" ref="L87:R87" si="30">L47/L71</f>
        <v>16950.036840067154</v>
      </c>
      <c r="M87" s="1">
        <f t="shared" si="30"/>
        <v>16025.464589767667</v>
      </c>
      <c r="N87" s="1">
        <f t="shared" si="30"/>
        <v>16094.154358462463</v>
      </c>
      <c r="O87" s="1">
        <f t="shared" si="30"/>
        <v>15601.474738460469</v>
      </c>
      <c r="P87" s="1">
        <f t="shared" si="30"/>
        <v>15227.328390358138</v>
      </c>
      <c r="Q87" s="1">
        <f t="shared" si="30"/>
        <v>16161.343413427543</v>
      </c>
      <c r="R87" s="1">
        <f t="shared" si="30"/>
        <v>17776.994633934217</v>
      </c>
      <c r="S87" s="1">
        <f>S47/S71</f>
        <v>18981.988564090694</v>
      </c>
      <c r="T87" s="1">
        <f>T47/T71</f>
        <v>19312.272251212435</v>
      </c>
      <c r="U87" s="1">
        <f>U47/U71</f>
        <v>20194.805491237559</v>
      </c>
    </row>
    <row r="88" spans="2:23" x14ac:dyDescent="0.15">
      <c r="B88" t="s">
        <v>164</v>
      </c>
    </row>
    <row r="89" spans="2:23" x14ac:dyDescent="0.15">
      <c r="B89" t="s">
        <v>70</v>
      </c>
      <c r="C89" s="1">
        <f>C87*1000000/C74</f>
        <v>2219.7648480257953</v>
      </c>
      <c r="D89" s="1">
        <f t="shared" ref="D89:K89" si="31">D87*1000000/D74</f>
        <v>2232.033092272633</v>
      </c>
      <c r="E89" s="1">
        <f t="shared" si="31"/>
        <v>2419.0098792081399</v>
      </c>
      <c r="F89" s="1">
        <f t="shared" si="31"/>
        <v>2556.8149034106982</v>
      </c>
      <c r="G89" s="1">
        <f t="shared" si="31"/>
        <v>2739.6808746771226</v>
      </c>
      <c r="H89" s="1">
        <f t="shared" si="31"/>
        <v>2709.7969887477407</v>
      </c>
      <c r="I89" s="1">
        <f t="shared" si="31"/>
        <v>2549.1262702249123</v>
      </c>
      <c r="J89" s="1">
        <f t="shared" si="31"/>
        <v>2494.3542542372629</v>
      </c>
      <c r="K89" s="1">
        <f t="shared" si="31"/>
        <v>2667.1676529690876</v>
      </c>
      <c r="L89" s="1"/>
      <c r="M89" s="1"/>
      <c r="N89" s="1"/>
      <c r="O89" s="1"/>
      <c r="P89" s="1"/>
      <c r="Q89" s="1"/>
    </row>
    <row r="90" spans="2:23" x14ac:dyDescent="0.15">
      <c r="B90" t="s">
        <v>14</v>
      </c>
      <c r="C90" s="1">
        <f>C87*1000000/C75</f>
        <v>2207.3087296550975</v>
      </c>
      <c r="D90" s="1">
        <f t="shared" ref="D90:K90" si="32">D87*1000000/D75</f>
        <v>2219.6220748735223</v>
      </c>
      <c r="E90" s="1">
        <f t="shared" si="32"/>
        <v>2401.3132865194179</v>
      </c>
      <c r="F90" s="1">
        <f t="shared" si="32"/>
        <v>2535.8826924461805</v>
      </c>
      <c r="G90" s="1">
        <f>G87*1000000/G75</f>
        <v>2713.3099444958721</v>
      </c>
      <c r="H90" s="1">
        <f t="shared" si="32"/>
        <v>2679.8135250035125</v>
      </c>
      <c r="I90" s="1">
        <f t="shared" si="32"/>
        <v>2517.8483241228241</v>
      </c>
      <c r="J90" s="1">
        <f t="shared" si="32"/>
        <v>2461.0557363185808</v>
      </c>
      <c r="K90" s="1">
        <f t="shared" si="32"/>
        <v>2631.5621531754432</v>
      </c>
      <c r="L90" s="1">
        <f t="shared" ref="L90:R90" si="33">L87*1000000/L75</f>
        <v>2279.8891882863295</v>
      </c>
      <c r="M90" s="1">
        <f t="shared" si="33"/>
        <v>2143.9555883664275</v>
      </c>
      <c r="N90" s="1">
        <f t="shared" si="33"/>
        <v>2143.1485289093157</v>
      </c>
      <c r="O90" s="1">
        <f t="shared" si="33"/>
        <v>2095.0536307876714</v>
      </c>
      <c r="P90" s="1">
        <f t="shared" si="33"/>
        <v>2047.7799123319412</v>
      </c>
      <c r="Q90" s="1">
        <f t="shared" si="33"/>
        <v>2177.341793555785</v>
      </c>
      <c r="R90" s="1">
        <f t="shared" si="33"/>
        <v>2402.2345685313007</v>
      </c>
      <c r="S90" s="1">
        <f>S87*1000000/S75</f>
        <v>2558.2094846382265</v>
      </c>
      <c r="T90" s="1">
        <f>T87*1000000/T75</f>
        <v>2588.2001676587065</v>
      </c>
      <c r="U90" s="1">
        <f>U87*1000000/U75</f>
        <v>2684.7208057879338</v>
      </c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v>14844.63</v>
      </c>
      <c r="O94" s="4">
        <v>14929.650000000001</v>
      </c>
      <c r="P94" s="4">
        <v>14532.44</v>
      </c>
      <c r="Q94" s="4">
        <v>15218.369999999999</v>
      </c>
      <c r="R94" s="4">
        <v>15942.489999999998</v>
      </c>
      <c r="S94" s="4">
        <v>16962.949507820002</v>
      </c>
      <c r="T94" s="45">
        <v>17648.09</v>
      </c>
      <c r="U94" s="45">
        <v>19020.36</v>
      </c>
      <c r="V94" s="4">
        <v>19685.339628180001</v>
      </c>
      <c r="W94" s="4">
        <v>19710.791463379999</v>
      </c>
    </row>
    <row r="95" spans="2:23" x14ac:dyDescent="0.15">
      <c r="B95" t="s">
        <v>113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7430.71</v>
      </c>
      <c r="O95" s="1">
        <v>7338.64</v>
      </c>
      <c r="P95" s="1">
        <v>7046.07</v>
      </c>
      <c r="Q95" s="1">
        <v>7418.58</v>
      </c>
      <c r="R95" s="1">
        <v>7753.1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4522.67</v>
      </c>
      <c r="O96" s="1">
        <v>5182.37</v>
      </c>
      <c r="P96" s="1">
        <v>5249.51</v>
      </c>
      <c r="Q96" s="1">
        <v>5762.03</v>
      </c>
      <c r="R96" s="1">
        <v>5924.59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2076.62</v>
      </c>
      <c r="O97" s="1">
        <v>2317.86</v>
      </c>
      <c r="P97" s="1">
        <v>2347.09</v>
      </c>
      <c r="Q97" s="1">
        <v>2256.7399999999998</v>
      </c>
      <c r="R97" s="1">
        <v>2342.54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1753.25</v>
      </c>
      <c r="O98" s="1">
        <v>809.19</v>
      </c>
      <c r="P98" s="1">
        <v>638.12</v>
      </c>
      <c r="Q98" s="1">
        <v>626.04999999999995</v>
      </c>
      <c r="R98" s="1">
        <v>747.78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-938.62</v>
      </c>
      <c r="O99" s="1">
        <v>-718.41</v>
      </c>
      <c r="P99" s="1">
        <v>-748.35</v>
      </c>
      <c r="Q99" s="1">
        <v>-845.03</v>
      </c>
      <c r="R99" s="1">
        <v>-825.52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847.67000000000007</v>
      </c>
      <c r="N101" s="4">
        <f>SUM(N102:N106)</f>
        <v>729.39999999999986</v>
      </c>
      <c r="O101" s="4">
        <f>SUM(O102:O106)</f>
        <v>163.06999999999994</v>
      </c>
      <c r="P101" s="4">
        <f>SUM(P102:P106)</f>
        <v>1407.38</v>
      </c>
      <c r="Q101" s="4">
        <v>1612.78</v>
      </c>
      <c r="R101" s="4">
        <v>1618.4912689699997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-312.39</v>
      </c>
      <c r="N102" s="1">
        <v>412.01</v>
      </c>
      <c r="O102" s="1">
        <v>-360.11</v>
      </c>
      <c r="P102" s="1">
        <v>552.98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487.85</v>
      </c>
      <c r="N103" s="1">
        <v>-20.38</v>
      </c>
      <c r="O103" s="1">
        <v>-97.34</v>
      </c>
      <c r="P103" s="1">
        <v>-25.3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-157.71</v>
      </c>
      <c r="N104" s="1">
        <v>-283.41000000000003</v>
      </c>
      <c r="O104" s="1">
        <v>-78.599999999999994</v>
      </c>
      <c r="P104" s="12">
        <v>93.87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836.45</v>
      </c>
      <c r="N105" s="1">
        <v>621.17999999999995</v>
      </c>
      <c r="O105" s="1">
        <v>699.12</v>
      </c>
      <c r="P105" s="1">
        <v>785.83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-6.53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301.66800000000001</v>
      </c>
      <c r="O109" s="1">
        <v>558.53800000000001</v>
      </c>
      <c r="P109" s="1">
        <v>421.57951898999988</v>
      </c>
      <c r="Q109" s="1">
        <v>457.07900000000001</v>
      </c>
      <c r="R109" s="1">
        <v>478.85738809000003</v>
      </c>
      <c r="S109" s="1">
        <v>493.83600000000001</v>
      </c>
      <c r="T109" s="1">
        <v>524.99099999999999</v>
      </c>
      <c r="U109" s="1">
        <v>518.12128961999997</v>
      </c>
    </row>
    <row r="110" spans="2:21" x14ac:dyDescent="0.15">
      <c r="B110" t="s">
        <v>128</v>
      </c>
      <c r="N110" s="1"/>
      <c r="O110" s="1"/>
      <c r="P110" s="1"/>
      <c r="Q110" s="1"/>
    </row>
    <row r="111" spans="2:21" x14ac:dyDescent="0.15">
      <c r="N111" s="1"/>
      <c r="O111" s="1"/>
      <c r="P111" s="1"/>
      <c r="Q111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W111"/>
  <sheetViews>
    <sheetView zoomScale="150" zoomScaleNormal="150" zoomScalePageLayoutView="150" workbookViewId="0">
      <pane xSplit="15880" ySplit="4400" topLeftCell="T32" activePane="bottomRight"/>
      <selection activeCell="B2" sqref="B2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5.33203125" customWidth="1"/>
    <col min="2" max="2" width="59.33203125" customWidth="1"/>
    <col min="3" max="3" width="9.83203125" customWidth="1"/>
    <col min="4" max="4" width="9.5" customWidth="1"/>
    <col min="5" max="5" width="9.33203125" customWidth="1"/>
    <col min="6" max="7" width="9.5" customWidth="1"/>
    <col min="8" max="8" width="9.83203125" customWidth="1"/>
    <col min="9" max="9" width="9.5" customWidth="1"/>
    <col min="10" max="11" width="9.83203125" customWidth="1"/>
  </cols>
  <sheetData>
    <row r="4" spans="2:22" x14ac:dyDescent="0.15">
      <c r="B4" s="7" t="s">
        <v>21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1452.8253664382819</v>
      </c>
      <c r="D9" s="4">
        <f t="shared" si="1"/>
        <v>1551.7735580755711</v>
      </c>
      <c r="E9" s="4">
        <f t="shared" si="1"/>
        <v>1713.5135307684045</v>
      </c>
      <c r="F9" s="4">
        <f t="shared" si="1"/>
        <v>2003.6855897498726</v>
      </c>
      <c r="G9" s="4">
        <f t="shared" si="1"/>
        <v>2327.3735779909612</v>
      </c>
      <c r="H9" s="4">
        <f t="shared" si="1"/>
        <v>2493.7807784130746</v>
      </c>
      <c r="I9" s="4">
        <f t="shared" si="1"/>
        <v>2372.3189655435463</v>
      </c>
      <c r="J9" s="4">
        <f t="shared" si="1"/>
        <v>2135.5472458800741</v>
      </c>
      <c r="K9" s="4">
        <f t="shared" si="1"/>
        <v>2718.2074858800738</v>
      </c>
      <c r="L9" s="4">
        <f t="shared" si="1"/>
        <v>2669.8331521706668</v>
      </c>
      <c r="M9" s="4">
        <f t="shared" si="1"/>
        <v>2648.4755030351607</v>
      </c>
      <c r="N9" s="4">
        <f t="shared" si="1"/>
        <v>2553.8795206889076</v>
      </c>
      <c r="O9" s="4">
        <f t="shared" si="1"/>
        <v>2439.1254112611168</v>
      </c>
      <c r="P9" s="4">
        <f t="shared" si="1"/>
        <v>2608.5472077042259</v>
      </c>
      <c r="Q9" s="4">
        <f>Q10+Q17</f>
        <v>2608.8645219457812</v>
      </c>
      <c r="R9" s="4">
        <f>R10+R17</f>
        <v>2576.2035727814582</v>
      </c>
      <c r="S9" s="4">
        <f>S10+S17</f>
        <v>2697.5258845507697</v>
      </c>
      <c r="T9" s="4">
        <f>T10+T17</f>
        <v>2986.5734382073729</v>
      </c>
      <c r="U9" s="4">
        <f>U10+U17</f>
        <v>3075.4980794577968</v>
      </c>
    </row>
    <row r="10" spans="2:22" x14ac:dyDescent="0.15">
      <c r="B10" s="5" t="s">
        <v>96</v>
      </c>
      <c r="C10" s="6">
        <f>SUM(C11:C16)</f>
        <v>590.83421492662433</v>
      </c>
      <c r="D10" s="6">
        <f t="shared" ref="D10:J10" si="2">SUM(D11:D16)</f>
        <v>665.04755807557137</v>
      </c>
      <c r="E10" s="6">
        <f t="shared" si="2"/>
        <v>737.59045076840448</v>
      </c>
      <c r="F10" s="6">
        <f t="shared" si="2"/>
        <v>911.82182974987279</v>
      </c>
      <c r="G10" s="6">
        <f t="shared" si="2"/>
        <v>1070.4195879909612</v>
      </c>
      <c r="H10" s="6">
        <f t="shared" si="2"/>
        <v>1132.4456184130745</v>
      </c>
      <c r="I10" s="6">
        <f t="shared" si="2"/>
        <v>948.13147554354612</v>
      </c>
      <c r="J10" s="6">
        <f t="shared" si="2"/>
        <v>716.40826588007371</v>
      </c>
      <c r="K10" s="6">
        <f>J10</f>
        <v>716.40826588007371</v>
      </c>
      <c r="L10" s="6">
        <f t="shared" ref="L10:Q10" si="3">SUM(L11:L16)</f>
        <v>721.65958217066679</v>
      </c>
      <c r="M10" s="6">
        <f t="shared" si="3"/>
        <v>694.07593455516098</v>
      </c>
      <c r="N10" s="6">
        <f t="shared" si="3"/>
        <v>712.74679536890733</v>
      </c>
      <c r="O10" s="6">
        <f t="shared" si="3"/>
        <v>587.74307328111718</v>
      </c>
      <c r="P10" s="6">
        <f t="shared" si="3"/>
        <v>716.29343840422587</v>
      </c>
      <c r="Q10" s="6">
        <f t="shared" si="3"/>
        <v>667.27989122578163</v>
      </c>
      <c r="R10" s="6">
        <f>SUM(R11:R16)</f>
        <v>610.86328762145831</v>
      </c>
      <c r="S10" s="6">
        <f>SUM(S11:S16)</f>
        <v>625.59111334076954</v>
      </c>
      <c r="T10" s="6">
        <f>SUM(T11:T16)</f>
        <v>782.25749498737275</v>
      </c>
      <c r="U10" s="6">
        <f>SUM(U11:U16)</f>
        <v>696.47924274779746</v>
      </c>
    </row>
    <row r="11" spans="2:22" x14ac:dyDescent="0.15">
      <c r="B11" t="s">
        <v>132</v>
      </c>
      <c r="C11" s="1">
        <v>96.475847276398667</v>
      </c>
      <c r="D11" s="1">
        <v>99.446206682620897</v>
      </c>
      <c r="E11" s="1">
        <v>104.61527302306104</v>
      </c>
      <c r="F11" s="1">
        <v>110.75317893024024</v>
      </c>
      <c r="G11" s="1">
        <v>142.96136557303666</v>
      </c>
      <c r="H11" s="1">
        <v>141.09297806210836</v>
      </c>
      <c r="I11" s="1">
        <v>152.3529863188667</v>
      </c>
      <c r="J11" s="1">
        <v>145.75666015458734</v>
      </c>
      <c r="K11" s="1">
        <v>145.75666015458734</v>
      </c>
      <c r="L11" s="1">
        <v>166.9445928596308</v>
      </c>
      <c r="M11" s="1">
        <v>152.72718147614967</v>
      </c>
      <c r="N11" s="1">
        <v>166.65352880563387</v>
      </c>
      <c r="O11" s="1">
        <v>165.30699738149357</v>
      </c>
      <c r="P11" s="1">
        <v>173.11369525454276</v>
      </c>
      <c r="Q11" s="1">
        <v>178.79220705928844</v>
      </c>
      <c r="R11" s="1">
        <v>191.07190783119415</v>
      </c>
      <c r="S11" s="1">
        <v>184.03642864652556</v>
      </c>
      <c r="T11" s="1">
        <v>206.51025008778529</v>
      </c>
      <c r="U11" s="1">
        <v>217.78505273435422</v>
      </c>
    </row>
    <row r="12" spans="2:22" x14ac:dyDescent="0.15">
      <c r="B12" t="s">
        <v>22</v>
      </c>
      <c r="C12" s="1">
        <v>47.033000000000001</v>
      </c>
      <c r="D12" s="1">
        <v>49.359000000000002</v>
      </c>
      <c r="E12" s="1">
        <v>44.762999999999998</v>
      </c>
      <c r="F12" s="1">
        <v>51.563000000000002</v>
      </c>
      <c r="G12" s="1">
        <v>65.085999999999999</v>
      </c>
      <c r="H12" s="1">
        <v>74.489999999999995</v>
      </c>
      <c r="I12" s="1">
        <v>81.576999999999998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2:22" x14ac:dyDescent="0.15">
      <c r="B13" t="s">
        <v>67</v>
      </c>
      <c r="C13" s="1">
        <v>89.073999999999998</v>
      </c>
      <c r="D13" s="1">
        <v>94.096999999999994</v>
      </c>
      <c r="E13" s="1">
        <v>104.95622561232739</v>
      </c>
      <c r="F13" s="1">
        <v>157.13045999226</v>
      </c>
      <c r="G13" s="1">
        <v>193.60257437807238</v>
      </c>
      <c r="H13" s="1">
        <v>240.03591824761475</v>
      </c>
      <c r="I13" s="1">
        <v>233.07025752036833</v>
      </c>
      <c r="J13" s="1">
        <v>210.60538588875329</v>
      </c>
      <c r="K13" s="1">
        <f>J13</f>
        <v>210.60538588875329</v>
      </c>
      <c r="L13" s="1">
        <v>226.83320832517074</v>
      </c>
      <c r="M13" s="1">
        <v>251.25049579745789</v>
      </c>
      <c r="N13" s="1">
        <v>276.38666054797142</v>
      </c>
      <c r="O13" s="1">
        <v>225.94110760640788</v>
      </c>
      <c r="P13" s="1">
        <v>338.15669591460704</v>
      </c>
      <c r="Q13" s="1">
        <v>238.36267182154421</v>
      </c>
      <c r="R13" s="1">
        <v>211.66580074336869</v>
      </c>
      <c r="S13" s="1">
        <v>215.21511752609368</v>
      </c>
      <c r="T13" s="1">
        <v>335.56020666716097</v>
      </c>
      <c r="U13" s="1">
        <v>220.92916557490173</v>
      </c>
    </row>
    <row r="14" spans="2:22" x14ac:dyDescent="0.15">
      <c r="B14" t="s">
        <v>64</v>
      </c>
      <c r="C14" s="1">
        <v>278.64600000000002</v>
      </c>
      <c r="D14" s="1">
        <v>349.97400000000005</v>
      </c>
      <c r="E14" s="1">
        <v>416.12900000000002</v>
      </c>
      <c r="F14" s="1">
        <v>511.18299999999999</v>
      </c>
      <c r="G14" s="1">
        <v>614.57000000000005</v>
      </c>
      <c r="H14" s="1">
        <v>616.16</v>
      </c>
      <c r="I14" s="1">
        <v>399.84800000000001</v>
      </c>
      <c r="J14" s="1">
        <v>316.40700000000004</v>
      </c>
      <c r="K14" s="1">
        <v>316.40700000000004</v>
      </c>
      <c r="L14" s="1">
        <v>287.53100000000001</v>
      </c>
      <c r="M14" s="1">
        <v>251.02600000000001</v>
      </c>
      <c r="N14" s="1">
        <v>209.88300000000001</v>
      </c>
      <c r="O14" s="1">
        <v>167.78231875</v>
      </c>
      <c r="P14" s="1">
        <v>175.53544049999999</v>
      </c>
      <c r="Q14" s="1">
        <v>215.05750900000001</v>
      </c>
      <c r="R14" s="1">
        <v>173.83234050000002</v>
      </c>
      <c r="S14" s="1">
        <v>192.28490200000002</v>
      </c>
      <c r="T14" s="1">
        <v>197.60441</v>
      </c>
      <c r="U14" s="1">
        <v>212.731854</v>
      </c>
    </row>
    <row r="15" spans="2:22" ht="16" x14ac:dyDescent="0.2">
      <c r="B15" t="s">
        <v>44</v>
      </c>
      <c r="C15" s="1">
        <v>79.605367650225588</v>
      </c>
      <c r="D15" s="1">
        <v>72.171351392950399</v>
      </c>
      <c r="E15" s="1">
        <v>67.126952133016033</v>
      </c>
      <c r="F15" s="1">
        <v>81.192190827372528</v>
      </c>
      <c r="G15" s="1">
        <v>54.199648039852043</v>
      </c>
      <c r="H15" s="1">
        <v>60.666722103351574</v>
      </c>
      <c r="I15" s="1">
        <v>81.283231704311092</v>
      </c>
      <c r="J15" s="1">
        <v>43.639219836732984</v>
      </c>
      <c r="K15" s="1">
        <v>43.639219836732984</v>
      </c>
      <c r="L15" s="1">
        <v>40.350780985865249</v>
      </c>
      <c r="M15" s="1">
        <v>39.072257281553405</v>
      </c>
      <c r="N15" s="1">
        <v>59.823606015302083</v>
      </c>
      <c r="O15" s="24">
        <v>28.712649543215814</v>
      </c>
      <c r="P15" s="1">
        <v>29.487606735076181</v>
      </c>
      <c r="Q15" s="1">
        <v>35.067503344948946</v>
      </c>
      <c r="R15" s="1">
        <v>34.293238546895545</v>
      </c>
      <c r="S15" s="1">
        <v>34.054665168150379</v>
      </c>
      <c r="T15" s="1">
        <v>42.582628232426472</v>
      </c>
      <c r="U15" s="1">
        <v>45.033170438541582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1" x14ac:dyDescent="0.15">
      <c r="B17" s="5" t="s">
        <v>17</v>
      </c>
      <c r="C17" s="6">
        <f>C18+C19+C20+C21</f>
        <v>861.99115151165756</v>
      </c>
      <c r="D17" s="6">
        <f t="shared" ref="D17:U17" si="4">D18+D19+D20+D21</f>
        <v>886.72599999999989</v>
      </c>
      <c r="E17" s="6">
        <f t="shared" si="4"/>
        <v>975.92308000000014</v>
      </c>
      <c r="F17" s="6">
        <f t="shared" si="4"/>
        <v>1091.86376</v>
      </c>
      <c r="G17" s="6">
        <f t="shared" si="4"/>
        <v>1256.9539900000002</v>
      </c>
      <c r="H17" s="6">
        <f t="shared" si="4"/>
        <v>1361.3351599999999</v>
      </c>
      <c r="I17" s="6">
        <f t="shared" si="4"/>
        <v>1424.18749</v>
      </c>
      <c r="J17" s="6">
        <f t="shared" si="4"/>
        <v>1419.1389800000002</v>
      </c>
      <c r="K17" s="6">
        <f t="shared" si="4"/>
        <v>2001.7992200000001</v>
      </c>
      <c r="L17" s="6">
        <f t="shared" si="4"/>
        <v>1948.1735699999999</v>
      </c>
      <c r="M17" s="6">
        <f t="shared" si="4"/>
        <v>1954.39956848</v>
      </c>
      <c r="N17" s="6">
        <f t="shared" si="4"/>
        <v>1841.1327253200004</v>
      </c>
      <c r="O17" s="6">
        <f t="shared" si="4"/>
        <v>1851.3823379799999</v>
      </c>
      <c r="P17" s="6">
        <f t="shared" si="4"/>
        <v>1892.2537692999999</v>
      </c>
      <c r="Q17" s="6">
        <f t="shared" si="4"/>
        <v>1941.5846307199997</v>
      </c>
      <c r="R17" s="6">
        <f t="shared" si="4"/>
        <v>1965.3402851599997</v>
      </c>
      <c r="S17" s="6">
        <f t="shared" si="4"/>
        <v>2071.9347712100002</v>
      </c>
      <c r="T17" s="6">
        <f t="shared" si="4"/>
        <v>2204.31594322</v>
      </c>
      <c r="U17" s="6">
        <f t="shared" si="4"/>
        <v>2379.0188367099995</v>
      </c>
    </row>
    <row r="18" spans="2:21" ht="16" x14ac:dyDescent="0.2">
      <c r="B18" t="s">
        <v>119</v>
      </c>
      <c r="C18" s="1">
        <v>752.52248917165753</v>
      </c>
      <c r="D18" s="1">
        <v>768.64599999999996</v>
      </c>
      <c r="E18" s="1">
        <v>849.06500000000005</v>
      </c>
      <c r="F18" s="1">
        <v>958.17469999999992</v>
      </c>
      <c r="G18" s="1">
        <v>1112.0233600000001</v>
      </c>
      <c r="H18" s="1">
        <v>1206.6466699999999</v>
      </c>
      <c r="I18" s="1">
        <v>1308.4966299999999</v>
      </c>
      <c r="J18" s="1">
        <v>1318.2028600000001</v>
      </c>
      <c r="K18" s="1">
        <v>1900.8631</v>
      </c>
      <c r="L18" s="1">
        <v>1853.43679</v>
      </c>
      <c r="M18" s="1">
        <v>1877.93897821</v>
      </c>
      <c r="N18" s="1">
        <v>1771.4953435900002</v>
      </c>
      <c r="O18" s="24">
        <v>1822.4125581799999</v>
      </c>
      <c r="P18" s="24">
        <v>1872.51554384</v>
      </c>
      <c r="Q18" s="24">
        <v>1925.5805563399997</v>
      </c>
      <c r="R18" s="24">
        <v>1937.9066015299998</v>
      </c>
      <c r="S18" s="24">
        <v>2047.3042314899999</v>
      </c>
      <c r="T18" s="24">
        <v>2161.59050574</v>
      </c>
      <c r="U18" s="24">
        <v>2344.2240931599995</v>
      </c>
    </row>
    <row r="19" spans="2:21" ht="14" x14ac:dyDescent="0.2">
      <c r="B19" t="s">
        <v>62</v>
      </c>
      <c r="C19" s="1">
        <v>59.301918060000006</v>
      </c>
      <c r="D19" s="1">
        <v>64.635999999999996</v>
      </c>
      <c r="E19" s="1">
        <v>70.7</v>
      </c>
      <c r="F19" s="1">
        <v>77.481830000000002</v>
      </c>
      <c r="G19" s="1">
        <v>86.94435</v>
      </c>
      <c r="H19" s="1">
        <v>94.540899999999993</v>
      </c>
      <c r="I19" s="1">
        <v>56.593910000000001</v>
      </c>
      <c r="J19" s="1">
        <v>43.584620000000001</v>
      </c>
      <c r="K19" s="1">
        <v>43.584620000000001</v>
      </c>
      <c r="L19" s="1">
        <v>38.132809999999999</v>
      </c>
      <c r="M19" s="1">
        <v>22.138726549999998</v>
      </c>
      <c r="N19" s="1">
        <v>14.283926300000001</v>
      </c>
      <c r="O19" s="25">
        <v>11.733679089999999</v>
      </c>
      <c r="P19" s="25">
        <v>16.33681546</v>
      </c>
      <c r="Q19" s="35">
        <v>14.594242449999999</v>
      </c>
      <c r="R19" s="35">
        <v>19.948617199999997</v>
      </c>
      <c r="S19" s="35">
        <v>17.387532090000001</v>
      </c>
      <c r="T19" s="10">
        <v>35.150160000000007</v>
      </c>
      <c r="U19" s="1">
        <v>26.3925713</v>
      </c>
    </row>
    <row r="20" spans="2:21" x14ac:dyDescent="0.15">
      <c r="B20" t="s">
        <v>18</v>
      </c>
      <c r="C20" s="1">
        <v>50.166744279999989</v>
      </c>
      <c r="D20" s="1">
        <v>53.444000000000003</v>
      </c>
      <c r="E20" s="1">
        <v>56.158079999999998</v>
      </c>
      <c r="F20" s="1">
        <v>56.207230000000003</v>
      </c>
      <c r="G20" s="1">
        <v>57.986280000000001</v>
      </c>
      <c r="H20" s="1">
        <v>60.147589999999994</v>
      </c>
      <c r="I20" s="1">
        <v>59.09695</v>
      </c>
      <c r="J20" s="1">
        <v>57.351500000000001</v>
      </c>
      <c r="K20" s="1">
        <v>57.351500000000001</v>
      </c>
      <c r="L20" s="1">
        <v>56.603970000000004</v>
      </c>
      <c r="M20" s="1">
        <v>54.321863720000003</v>
      </c>
      <c r="N20" s="1">
        <v>51.622485429999998</v>
      </c>
      <c r="O20" s="1">
        <v>13.867980710000001</v>
      </c>
      <c r="S20" s="1"/>
      <c r="T20" s="1"/>
    </row>
    <row r="21" spans="2:21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3.7309699999999997</v>
      </c>
      <c r="O21" s="31">
        <v>3.3681199999999998</v>
      </c>
      <c r="P21" s="32">
        <v>3.4014099999999998</v>
      </c>
      <c r="Q21" s="32">
        <v>1.4098319299999997</v>
      </c>
      <c r="R21" s="32">
        <v>7.4850664299999998</v>
      </c>
      <c r="S21" s="32">
        <v>7.2430076299999984</v>
      </c>
      <c r="T21" s="50">
        <v>7.5752774799999996</v>
      </c>
      <c r="U21" s="50">
        <v>8.4021722499999996</v>
      </c>
    </row>
    <row r="22" spans="2:21" x14ac:dyDescent="0.15">
      <c r="M22" s="1"/>
      <c r="N22" s="1"/>
      <c r="O22" s="1"/>
      <c r="S22" s="1"/>
      <c r="T22" s="1"/>
    </row>
    <row r="23" spans="2:21" x14ac:dyDescent="0.15">
      <c r="B23" s="3" t="s">
        <v>19</v>
      </c>
      <c r="C23" s="4">
        <f>C24+C25+C26</f>
        <v>1299.2351835322474</v>
      </c>
      <c r="D23" s="4">
        <f t="shared" ref="D23:N23" si="5">D24+D25+D26</f>
        <v>1400.616</v>
      </c>
      <c r="E23" s="4">
        <f t="shared" si="5"/>
        <v>1497.8111100000001</v>
      </c>
      <c r="F23" s="4">
        <f t="shared" si="5"/>
        <v>1629.2357300000001</v>
      </c>
      <c r="G23" s="4">
        <f t="shared" si="5"/>
        <v>1745.2620199999999</v>
      </c>
      <c r="H23" s="4">
        <f t="shared" si="5"/>
        <v>1776.3636100000001</v>
      </c>
      <c r="I23" s="4">
        <f t="shared" si="5"/>
        <v>1600.0198600000001</v>
      </c>
      <c r="J23" s="4">
        <f t="shared" si="5"/>
        <v>1302.6054300000001</v>
      </c>
      <c r="K23" s="4">
        <f t="shared" si="5"/>
        <v>1826.6685732857143</v>
      </c>
      <c r="L23" s="4">
        <f t="shared" si="5"/>
        <v>2373.6966400000001</v>
      </c>
      <c r="M23" s="4">
        <f t="shared" si="5"/>
        <v>2361.6923945577073</v>
      </c>
      <c r="N23" s="4">
        <f t="shared" si="5"/>
        <v>2406.962702905575</v>
      </c>
      <c r="O23" s="18">
        <f t="shared" ref="O23:U23" si="6">O24+O25+O26+O27</f>
        <v>2485.8788844479418</v>
      </c>
      <c r="P23" s="18">
        <f t="shared" si="6"/>
        <v>2607.2457957383358</v>
      </c>
      <c r="Q23" s="18">
        <f t="shared" si="6"/>
        <v>2724.2533010821112</v>
      </c>
      <c r="R23" s="18">
        <f t="shared" si="6"/>
        <v>2781.0132848592707</v>
      </c>
      <c r="S23" s="18">
        <f t="shared" si="6"/>
        <v>2795.8286306818418</v>
      </c>
      <c r="T23" s="18">
        <f t="shared" si="6"/>
        <v>2979.2138712451956</v>
      </c>
      <c r="U23" s="18">
        <f t="shared" si="6"/>
        <v>3052.2992587940248</v>
      </c>
    </row>
    <row r="24" spans="2:21" ht="16" x14ac:dyDescent="0.2">
      <c r="B24" t="s">
        <v>20</v>
      </c>
      <c r="C24" s="1">
        <v>848.77718299520814</v>
      </c>
      <c r="D24" s="1">
        <v>931.67700000000002</v>
      </c>
      <c r="E24" s="1">
        <v>1013.16</v>
      </c>
      <c r="F24" s="1">
        <v>1137.8222000000001</v>
      </c>
      <c r="G24" s="1">
        <v>1231.9775099999999</v>
      </c>
      <c r="H24" s="1">
        <v>1219.3882100000001</v>
      </c>
      <c r="I24" s="1">
        <v>1035.0344700000001</v>
      </c>
      <c r="J24" s="1">
        <v>727.6505699999999</v>
      </c>
      <c r="K24" s="1">
        <v>1039.5008142857143</v>
      </c>
      <c r="L24" s="1">
        <v>1560.8689199999999</v>
      </c>
      <c r="M24" s="1">
        <v>1579.676690943443</v>
      </c>
      <c r="N24" s="1">
        <v>1627.0451077582454</v>
      </c>
      <c r="O24" s="24">
        <v>1640.434603418875</v>
      </c>
      <c r="P24" s="24">
        <v>1757.9837447971831</v>
      </c>
      <c r="Q24" s="24">
        <v>1861.9574620396397</v>
      </c>
      <c r="R24" s="24">
        <v>1916.8774652878335</v>
      </c>
      <c r="S24" s="24">
        <v>1932.1999090782267</v>
      </c>
      <c r="T24" s="24">
        <v>2100.9151056394626</v>
      </c>
      <c r="U24" s="24">
        <v>2108.840609780963</v>
      </c>
    </row>
    <row r="25" spans="2:21" x14ac:dyDescent="0.15">
      <c r="B25" t="s">
        <v>24</v>
      </c>
      <c r="C25" s="1">
        <v>395.4580005370392</v>
      </c>
      <c r="D25" s="1">
        <v>407.202</v>
      </c>
      <c r="E25" s="1">
        <v>418.41457000000003</v>
      </c>
      <c r="F25" s="1">
        <v>420.77152999999998</v>
      </c>
      <c r="G25" s="1">
        <v>435.56943999999999</v>
      </c>
      <c r="H25" s="1">
        <v>471.13297</v>
      </c>
      <c r="I25" s="1">
        <v>469.39525000000003</v>
      </c>
      <c r="J25" s="1">
        <v>471.58421999999996</v>
      </c>
      <c r="K25" s="1">
        <v>683.79711899999984</v>
      </c>
      <c r="L25" s="1">
        <v>704.77589999999998</v>
      </c>
      <c r="M25" s="1">
        <v>670.1321805644418</v>
      </c>
      <c r="N25" s="1">
        <v>654.70449921668228</v>
      </c>
      <c r="O25" s="1">
        <v>722.62488302486531</v>
      </c>
      <c r="P25" s="1">
        <v>717.69703307036048</v>
      </c>
      <c r="Q25" s="1">
        <v>722.54358824402323</v>
      </c>
      <c r="R25" s="1">
        <v>731.1267628894152</v>
      </c>
      <c r="S25" s="1">
        <v>735.77635828296957</v>
      </c>
      <c r="T25" s="1">
        <v>741.7653288100604</v>
      </c>
      <c r="U25" s="1">
        <v>818.05341053371478</v>
      </c>
    </row>
    <row r="26" spans="2:21" ht="14" x14ac:dyDescent="0.2">
      <c r="B26" t="s">
        <v>100</v>
      </c>
      <c r="C26" s="1">
        <v>55</v>
      </c>
      <c r="D26" s="1">
        <v>61.737000000000002</v>
      </c>
      <c r="E26" s="1">
        <v>66.236540000000005</v>
      </c>
      <c r="F26" s="1">
        <v>70.641999999999996</v>
      </c>
      <c r="G26" s="1">
        <v>77.715069999999997</v>
      </c>
      <c r="H26" s="1">
        <v>85.842429999999993</v>
      </c>
      <c r="I26" s="1">
        <v>95.590140000000005</v>
      </c>
      <c r="J26" s="1">
        <v>103.37063999999999</v>
      </c>
      <c r="K26" s="1">
        <v>103.37063999999999</v>
      </c>
      <c r="L26" s="1">
        <v>108.05182000000001</v>
      </c>
      <c r="M26" s="1">
        <v>111.88352304982267</v>
      </c>
      <c r="N26" s="1">
        <v>125.21309593064751</v>
      </c>
      <c r="O26" s="25">
        <v>122.81939800420137</v>
      </c>
      <c r="P26" s="25">
        <v>119.86501787079192</v>
      </c>
      <c r="Q26" s="25">
        <v>113.78988273844845</v>
      </c>
      <c r="R26" s="25">
        <v>106.89004876202209</v>
      </c>
      <c r="S26" s="25">
        <v>106.92185570064551</v>
      </c>
      <c r="T26" s="25">
        <v>112.43935083567263</v>
      </c>
      <c r="U26" s="25">
        <v>105.613986739347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11.7</v>
      </c>
      <c r="Q27" s="35">
        <v>25.962368059999996</v>
      </c>
      <c r="R27" s="35">
        <v>26.119007920000001</v>
      </c>
      <c r="S27" s="10">
        <v>20.930507619999997</v>
      </c>
      <c r="T27" s="10">
        <v>24.094085960000001</v>
      </c>
      <c r="U27" s="10">
        <v>19.791251740000003</v>
      </c>
    </row>
    <row r="28" spans="2:21" x14ac:dyDescent="0.15">
      <c r="M28" s="1"/>
      <c r="N28" s="1"/>
      <c r="O28" s="1"/>
    </row>
    <row r="29" spans="2:21" x14ac:dyDescent="0.15">
      <c r="B29" s="3" t="s">
        <v>101</v>
      </c>
      <c r="C29" s="4">
        <f t="shared" ref="C29:U29" si="7">SUM(C30:C38)</f>
        <v>2499.5674324460006</v>
      </c>
      <c r="D29" s="4">
        <f t="shared" si="7"/>
        <v>2683.6269014740001</v>
      </c>
      <c r="E29" s="4">
        <f t="shared" si="7"/>
        <v>2812.7239185500002</v>
      </c>
      <c r="F29" s="4">
        <f t="shared" si="7"/>
        <v>3087.7927760040002</v>
      </c>
      <c r="G29" s="4">
        <f t="shared" si="7"/>
        <v>3474.6925766900004</v>
      </c>
      <c r="H29" s="4">
        <f t="shared" si="7"/>
        <v>3735.4941405380005</v>
      </c>
      <c r="I29" s="4">
        <f t="shared" si="7"/>
        <v>3157.9853585280007</v>
      </c>
      <c r="J29" s="4">
        <f t="shared" si="7"/>
        <v>2334.1654554300103</v>
      </c>
      <c r="K29" s="4">
        <f t="shared" si="7"/>
        <v>1739.2461031821028</v>
      </c>
      <c r="L29" s="4">
        <f t="shared" si="7"/>
        <v>2376.0832785431767</v>
      </c>
      <c r="M29" s="4">
        <f t="shared" si="7"/>
        <v>2079.8795538211425</v>
      </c>
      <c r="N29" s="4">
        <f t="shared" si="7"/>
        <v>1803.3835164078514</v>
      </c>
      <c r="O29" s="4">
        <f t="shared" si="7"/>
        <v>1680.1507032080979</v>
      </c>
      <c r="P29" s="4">
        <f t="shared" si="7"/>
        <v>1708.8136008308029</v>
      </c>
      <c r="Q29" s="4">
        <f t="shared" si="7"/>
        <v>1902.0703016628095</v>
      </c>
      <c r="R29" s="4">
        <f t="shared" si="7"/>
        <v>1876.2379047985487</v>
      </c>
      <c r="S29" s="4">
        <f t="shared" si="7"/>
        <v>1830.1064505428151</v>
      </c>
      <c r="T29" s="4">
        <f t="shared" si="7"/>
        <v>2049.1919900853345</v>
      </c>
      <c r="U29" s="4">
        <f t="shared" si="7"/>
        <v>2136.7369315834717</v>
      </c>
    </row>
    <row r="30" spans="2:21" x14ac:dyDescent="0.15">
      <c r="B30" t="s">
        <v>102</v>
      </c>
      <c r="C30" s="1">
        <v>2462.7713024460004</v>
      </c>
      <c r="D30" s="1">
        <v>2629.6769014740003</v>
      </c>
      <c r="E30" s="1">
        <v>2705.6169185500003</v>
      </c>
      <c r="F30" s="1">
        <v>3055.0628260040003</v>
      </c>
      <c r="G30" s="1">
        <v>3438.6208266900003</v>
      </c>
      <c r="H30" s="1">
        <v>3692.8371405380003</v>
      </c>
      <c r="I30" s="1">
        <v>3060.3420785280005</v>
      </c>
      <c r="J30" s="1">
        <v>2165.2709154300105</v>
      </c>
      <c r="K30" s="1">
        <v>569.8818371094394</v>
      </c>
      <c r="L30" s="1">
        <v>770.00177405069962</v>
      </c>
      <c r="M30" s="1">
        <v>586.72735169941234</v>
      </c>
      <c r="N30" s="1">
        <v>502.6305168932318</v>
      </c>
      <c r="O30" s="1">
        <v>245.3015645120426</v>
      </c>
      <c r="P30" s="1">
        <v>241.24316074103132</v>
      </c>
      <c r="Q30" s="1">
        <v>249.40102877502522</v>
      </c>
      <c r="R30" s="1">
        <v>236.90636307927485</v>
      </c>
      <c r="S30" s="1">
        <v>222.96580788585169</v>
      </c>
      <c r="T30" s="1">
        <v>248.37799754767684</v>
      </c>
      <c r="U30" s="1">
        <v>256.79759066654748</v>
      </c>
    </row>
    <row r="31" spans="2:21" x14ac:dyDescent="0.15">
      <c r="B31" t="s">
        <v>23</v>
      </c>
      <c r="C31" s="1">
        <v>36.796129999999998</v>
      </c>
      <c r="D31" s="1">
        <v>53.95</v>
      </c>
      <c r="E31" s="1">
        <v>107.107</v>
      </c>
      <c r="F31" s="1">
        <v>32.729950000000002</v>
      </c>
      <c r="G31" s="1">
        <v>0</v>
      </c>
      <c r="H31" s="1">
        <v>0</v>
      </c>
      <c r="I31" s="1">
        <v>55.449179999999998</v>
      </c>
      <c r="J31" s="1">
        <v>45.412469999999999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36.071750000000002</v>
      </c>
      <c r="H32" s="1">
        <v>42.656999999999996</v>
      </c>
      <c r="I32" s="1">
        <v>42.194099999999999</v>
      </c>
      <c r="J32" s="1">
        <v>41.969099999999997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81.512969999999996</v>
      </c>
      <c r="M33" s="1"/>
      <c r="N33" s="1"/>
      <c r="O33" s="1"/>
    </row>
    <row r="34" spans="1:21" x14ac:dyDescent="0.15">
      <c r="B34" t="s">
        <v>123</v>
      </c>
      <c r="K34" s="1">
        <v>880.61976216635367</v>
      </c>
      <c r="L34" s="1">
        <v>1153.1243669347527</v>
      </c>
      <c r="M34" s="1">
        <v>1087.1266719455939</v>
      </c>
      <c r="N34" s="1">
        <v>986.36185821106255</v>
      </c>
      <c r="O34" s="1">
        <v>1097.7826020080161</v>
      </c>
      <c r="P34" s="1">
        <v>1184.1717955337836</v>
      </c>
      <c r="Q34" s="1">
        <v>1332.3800840253443</v>
      </c>
      <c r="R34" s="1">
        <v>1323.0905117342509</v>
      </c>
      <c r="S34" s="1">
        <v>1338.0091385816577</v>
      </c>
      <c r="T34" s="1">
        <v>1502.5057064905686</v>
      </c>
      <c r="U34" s="1">
        <v>1539.8943851556969</v>
      </c>
    </row>
    <row r="35" spans="1:21" x14ac:dyDescent="0.15">
      <c r="B35" t="s">
        <v>124</v>
      </c>
      <c r="K35" s="1">
        <v>242.78807390630993</v>
      </c>
      <c r="L35" s="1">
        <v>380.00590057572452</v>
      </c>
      <c r="M35" s="1">
        <v>337.40058056135393</v>
      </c>
      <c r="N35" s="1">
        <v>248.57984597288939</v>
      </c>
      <c r="O35" s="1">
        <v>262.33619240104196</v>
      </c>
      <c r="P35" s="1">
        <v>202.74374127373463</v>
      </c>
      <c r="Q35" s="12">
        <v>236.90911918083492</v>
      </c>
      <c r="R35" s="1">
        <v>237.03608364445205</v>
      </c>
      <c r="S35" s="1">
        <v>192.41321403887616</v>
      </c>
      <c r="T35" s="1">
        <v>212.76116778993585</v>
      </c>
      <c r="U35" s="1">
        <v>251.59684118925196</v>
      </c>
    </row>
    <row r="36" spans="1:21" x14ac:dyDescent="0.15">
      <c r="B36" t="s">
        <v>52</v>
      </c>
      <c r="K36" s="1"/>
      <c r="M36" s="1"/>
      <c r="N36" s="1">
        <v>0</v>
      </c>
      <c r="O36" s="1">
        <v>0</v>
      </c>
      <c r="P36" s="1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45.956429999999997</v>
      </c>
      <c r="L38" s="1">
        <v>72.951236981999998</v>
      </c>
      <c r="M38" s="1">
        <v>68.624949614782125</v>
      </c>
      <c r="N38" s="1">
        <v>65.811295330667591</v>
      </c>
      <c r="O38" s="12">
        <v>74.730344286997195</v>
      </c>
      <c r="P38" s="1">
        <v>80.654903282253429</v>
      </c>
      <c r="Q38" s="1">
        <v>83.380069681604951</v>
      </c>
      <c r="R38" s="1">
        <v>79.204946340570984</v>
      </c>
      <c r="S38" s="1">
        <v>76.718290036429323</v>
      </c>
      <c r="T38" s="1">
        <v>85.547118257153102</v>
      </c>
      <c r="U38" s="1">
        <v>88.448114571975495</v>
      </c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8">C9+C23+C29</f>
        <v>5251.6279824165304</v>
      </c>
      <c r="D40" s="8">
        <f t="shared" si="8"/>
        <v>5636.0164595495717</v>
      </c>
      <c r="E40" s="8">
        <f t="shared" si="8"/>
        <v>6024.0485593184048</v>
      </c>
      <c r="F40" s="8">
        <f t="shared" si="8"/>
        <v>6720.7140957538732</v>
      </c>
      <c r="G40" s="8">
        <f t="shared" si="8"/>
        <v>7547.3281746809616</v>
      </c>
      <c r="H40" s="8">
        <f t="shared" si="8"/>
        <v>8005.6385289510754</v>
      </c>
      <c r="I40" s="8">
        <f t="shared" si="8"/>
        <v>7130.3241840715473</v>
      </c>
      <c r="J40" s="8">
        <f t="shared" si="8"/>
        <v>5772.3181313100849</v>
      </c>
      <c r="K40" s="8">
        <f t="shared" si="8"/>
        <v>6284.1221623478914</v>
      </c>
      <c r="L40" s="8">
        <f t="shared" si="8"/>
        <v>7419.6130707138436</v>
      </c>
      <c r="M40" s="8">
        <f t="shared" si="8"/>
        <v>7090.0474514140105</v>
      </c>
      <c r="N40" s="8">
        <f t="shared" si="8"/>
        <v>6764.2257400023336</v>
      </c>
      <c r="O40" s="8">
        <f t="shared" si="8"/>
        <v>6605.1549989171572</v>
      </c>
      <c r="P40" s="8">
        <f t="shared" si="8"/>
        <v>6924.6066042733646</v>
      </c>
      <c r="Q40" s="8">
        <f t="shared" si="8"/>
        <v>7235.1881246907024</v>
      </c>
      <c r="R40" s="8">
        <f t="shared" si="8"/>
        <v>7233.4547624392781</v>
      </c>
      <c r="S40" s="8">
        <f t="shared" si="8"/>
        <v>7323.4609657754263</v>
      </c>
      <c r="T40" s="8">
        <f t="shared" si="8"/>
        <v>8014.979299537903</v>
      </c>
      <c r="U40" s="8">
        <f t="shared" si="8"/>
        <v>8264.5342698352924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28.347946666666665</v>
      </c>
      <c r="M41" s="1">
        <v>120.71134000000001</v>
      </c>
      <c r="N41" s="1">
        <v>113.83216666666665</v>
      </c>
      <c r="O41" s="1">
        <v>88.402153333333331</v>
      </c>
      <c r="P41" s="1">
        <v>57.7727</v>
      </c>
      <c r="Q41" s="1">
        <v>58.290101253185085</v>
      </c>
      <c r="R41" s="1">
        <v>76.161230216941831</v>
      </c>
      <c r="S41" s="1">
        <v>106.84912420260764</v>
      </c>
      <c r="T41" s="1">
        <v>117.59097394054679</v>
      </c>
      <c r="U41" s="1">
        <v>45.745954945011249</v>
      </c>
    </row>
    <row r="42" spans="1:21" x14ac:dyDescent="0.15">
      <c r="A42" s="7"/>
      <c r="B42" s="41" t="s">
        <v>147</v>
      </c>
      <c r="C42" s="8">
        <f>C40+C41</f>
        <v>5251.6279824165304</v>
      </c>
      <c r="D42" s="8">
        <f t="shared" ref="D42:U42" si="9">D40+D41</f>
        <v>5636.0164595495717</v>
      </c>
      <c r="E42" s="8">
        <f t="shared" si="9"/>
        <v>6024.0485593184048</v>
      </c>
      <c r="F42" s="8">
        <f t="shared" si="9"/>
        <v>6720.7140957538732</v>
      </c>
      <c r="G42" s="8">
        <f t="shared" si="9"/>
        <v>7547.3281746809616</v>
      </c>
      <c r="H42" s="8">
        <f t="shared" si="9"/>
        <v>8005.6385289510754</v>
      </c>
      <c r="I42" s="8">
        <f t="shared" si="9"/>
        <v>7130.3241840715473</v>
      </c>
      <c r="J42" s="8">
        <f t="shared" si="9"/>
        <v>5772.3181313100849</v>
      </c>
      <c r="K42" s="8">
        <f t="shared" si="9"/>
        <v>6284.1221623478914</v>
      </c>
      <c r="L42" s="8">
        <f t="shared" si="9"/>
        <v>7447.9610173805104</v>
      </c>
      <c r="M42" s="8">
        <f t="shared" si="9"/>
        <v>7210.7587914140104</v>
      </c>
      <c r="N42" s="8">
        <f t="shared" si="9"/>
        <v>6878.0579066690007</v>
      </c>
      <c r="O42" s="8">
        <f t="shared" si="9"/>
        <v>6693.5571522504906</v>
      </c>
      <c r="P42" s="8">
        <f t="shared" si="9"/>
        <v>6982.3793042733651</v>
      </c>
      <c r="Q42" s="8">
        <f t="shared" si="9"/>
        <v>7293.4782259438871</v>
      </c>
      <c r="R42" s="8">
        <f t="shared" si="9"/>
        <v>7309.6159926562195</v>
      </c>
      <c r="S42" s="8">
        <f t="shared" si="9"/>
        <v>7430.3100899780338</v>
      </c>
      <c r="T42" s="8">
        <f t="shared" si="9"/>
        <v>8132.57027347845</v>
      </c>
      <c r="U42" s="8">
        <f t="shared" si="9"/>
        <v>8310.2802247803029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5251.6279824165304</v>
      </c>
      <c r="D44" s="8">
        <f t="shared" ref="D44:U44" si="10">D40</f>
        <v>5636.0164595495717</v>
      </c>
      <c r="E44" s="8">
        <f t="shared" si="10"/>
        <v>6024.0485593184048</v>
      </c>
      <c r="F44" s="8">
        <f t="shared" si="10"/>
        <v>6720.7140957538732</v>
      </c>
      <c r="G44" s="8">
        <f t="shared" si="10"/>
        <v>7547.3281746809616</v>
      </c>
      <c r="H44" s="8">
        <f t="shared" si="10"/>
        <v>8005.6385289510754</v>
      </c>
      <c r="I44" s="8">
        <f t="shared" si="10"/>
        <v>7130.3241840715473</v>
      </c>
      <c r="J44" s="8">
        <f t="shared" si="10"/>
        <v>5772.3181313100849</v>
      </c>
      <c r="K44" s="8">
        <f t="shared" si="10"/>
        <v>6284.1221623478914</v>
      </c>
      <c r="L44" s="8">
        <f t="shared" si="10"/>
        <v>7419.6130707138436</v>
      </c>
      <c r="M44" s="8">
        <f t="shared" si="10"/>
        <v>7090.0474514140105</v>
      </c>
      <c r="N44" s="8">
        <f t="shared" si="10"/>
        <v>6764.2257400023336</v>
      </c>
      <c r="O44" s="8">
        <f t="shared" si="10"/>
        <v>6605.1549989171572</v>
      </c>
      <c r="P44" s="8">
        <f t="shared" si="10"/>
        <v>6924.6066042733646</v>
      </c>
      <c r="Q44" s="8">
        <f t="shared" si="10"/>
        <v>7235.1881246907024</v>
      </c>
      <c r="R44" s="8">
        <f t="shared" si="10"/>
        <v>7233.4547624392781</v>
      </c>
      <c r="S44" s="8">
        <f t="shared" si="10"/>
        <v>7323.4609657754263</v>
      </c>
      <c r="T44" s="8">
        <f t="shared" si="10"/>
        <v>8014.979299537903</v>
      </c>
      <c r="U44" s="8">
        <f t="shared" si="10"/>
        <v>8264.5342698352924</v>
      </c>
    </row>
    <row r="45" spans="1:21" x14ac:dyDescent="0.15">
      <c r="B45" t="s">
        <v>97</v>
      </c>
      <c r="C45" s="1">
        <v>164.57795209870724</v>
      </c>
      <c r="D45" s="1">
        <v>272.0382095194679</v>
      </c>
      <c r="E45" s="1">
        <v>266.50756726243605</v>
      </c>
      <c r="F45" s="1">
        <v>333.95561670986723</v>
      </c>
      <c r="G45" s="1">
        <v>569.240055530424</v>
      </c>
      <c r="H45" s="1">
        <v>381.67002472613473</v>
      </c>
      <c r="I45" s="1">
        <v>-558.45065180497841</v>
      </c>
      <c r="J45" s="1">
        <v>-1718.4200821004106</v>
      </c>
      <c r="K45" s="1">
        <v>-1548.3085989387089</v>
      </c>
      <c r="L45" s="1">
        <v>346.31033703459627</v>
      </c>
      <c r="M45" s="1">
        <v>303.80911035914602</v>
      </c>
      <c r="N45" s="1">
        <v>223.36872903489285</v>
      </c>
      <c r="O45" s="1">
        <v>87.411821650400015</v>
      </c>
      <c r="P45" s="1">
        <v>392.43342592289036</v>
      </c>
      <c r="Q45" s="1">
        <v>406.95692748932146</v>
      </c>
      <c r="R45" s="1">
        <v>338.60147437154734</v>
      </c>
      <c r="S45" s="1">
        <v>132.80040441135242</v>
      </c>
      <c r="T45" s="1">
        <v>388.79284519016647</v>
      </c>
      <c r="U45" s="1">
        <v>347.12856435280548</v>
      </c>
    </row>
    <row r="46" spans="1:21" x14ac:dyDescent="0.15">
      <c r="B46" t="s">
        <v>98</v>
      </c>
      <c r="C46" s="1">
        <v>128.04935081768983</v>
      </c>
      <c r="D46" s="1">
        <v>52.580832331670003</v>
      </c>
      <c r="E46" s="1">
        <v>164.57795209870724</v>
      </c>
      <c r="F46" s="1">
        <v>272.0382095194679</v>
      </c>
      <c r="G46" s="1">
        <v>266.50756726243605</v>
      </c>
      <c r="H46" s="1">
        <v>333.95561670986723</v>
      </c>
      <c r="I46" s="1">
        <v>569.240055530424</v>
      </c>
      <c r="J46" s="1">
        <v>381.67002472613473</v>
      </c>
      <c r="K46" s="1">
        <v>382.54310786548712</v>
      </c>
      <c r="L46" s="1">
        <v>0</v>
      </c>
      <c r="M46" s="1">
        <v>-111.00330529541675</v>
      </c>
      <c r="N46" s="1">
        <v>149.1039637121136</v>
      </c>
      <c r="O46" s="1">
        <v>106.46932574664564</v>
      </c>
      <c r="P46" s="1">
        <v>26.166461162660909</v>
      </c>
      <c r="Q46" s="1">
        <v>6.6760989302749643</v>
      </c>
      <c r="R46" s="1">
        <v>311.87480269245538</v>
      </c>
      <c r="S46" s="1">
        <v>326.302337480966</v>
      </c>
      <c r="T46" s="1">
        <v>257.71654641777803</v>
      </c>
      <c r="U46" s="1">
        <v>51.749783344658567</v>
      </c>
    </row>
    <row r="47" spans="1:21" x14ac:dyDescent="0.15">
      <c r="B47" s="3" t="s">
        <v>15</v>
      </c>
      <c r="C47" s="4">
        <f>C40-C45+C46</f>
        <v>5215.0993811355129</v>
      </c>
      <c r="D47" s="4">
        <f>D40-D45+D46</f>
        <v>5416.5590823617731</v>
      </c>
      <c r="E47" s="4">
        <f>E40-E45+E46</f>
        <v>5922.1189441546758</v>
      </c>
      <c r="F47" s="4">
        <f t="shared" ref="F47:O47" si="11">F40-F45+F46</f>
        <v>6658.7966885634742</v>
      </c>
      <c r="G47" s="4">
        <f t="shared" si="11"/>
        <v>7244.5956864129739</v>
      </c>
      <c r="H47" s="4">
        <f t="shared" si="11"/>
        <v>7957.9241209348074</v>
      </c>
      <c r="I47" s="4">
        <f t="shared" si="11"/>
        <v>8258.0148914069505</v>
      </c>
      <c r="J47" s="4">
        <f t="shared" si="11"/>
        <v>7872.4082381366306</v>
      </c>
      <c r="K47" s="4">
        <f t="shared" si="11"/>
        <v>8214.973869152087</v>
      </c>
      <c r="L47" s="4">
        <f t="shared" si="11"/>
        <v>7073.3027336792475</v>
      </c>
      <c r="M47" s="4">
        <f t="shared" si="11"/>
        <v>6675.2350357594478</v>
      </c>
      <c r="N47" s="4">
        <f t="shared" si="11"/>
        <v>6689.960974679555</v>
      </c>
      <c r="O47" s="4">
        <f t="shared" si="11"/>
        <v>6624.212503013403</v>
      </c>
      <c r="P47" s="4">
        <f t="shared" ref="P47:U47" si="12">P40-P45+P46</f>
        <v>6558.3396395131358</v>
      </c>
      <c r="Q47" s="4">
        <f t="shared" si="12"/>
        <v>6834.907296131656</v>
      </c>
      <c r="R47" s="4">
        <f t="shared" si="12"/>
        <v>7206.7280907601853</v>
      </c>
      <c r="S47" s="4">
        <f t="shared" si="12"/>
        <v>7516.9628988450404</v>
      </c>
      <c r="T47" s="4">
        <f t="shared" si="12"/>
        <v>7883.9030007655147</v>
      </c>
      <c r="U47" s="4">
        <f t="shared" si="12"/>
        <v>7969.1554888271457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124.61415755399939</v>
      </c>
      <c r="D49" s="4">
        <f t="shared" ref="D49:K49" si="13">D50+D51+D52</f>
        <v>133.06009852599982</v>
      </c>
      <c r="E49" s="4">
        <f t="shared" si="13"/>
        <v>136.90784144999967</v>
      </c>
      <c r="F49" s="4">
        <f t="shared" si="13"/>
        <v>154.59027399599972</v>
      </c>
      <c r="G49" s="4">
        <f t="shared" si="13"/>
        <v>176.92372330999982</v>
      </c>
      <c r="H49" s="4">
        <f t="shared" si="13"/>
        <v>198.54114946199954</v>
      </c>
      <c r="I49" s="4">
        <f t="shared" si="13"/>
        <v>166.18652147199933</v>
      </c>
      <c r="J49" s="4">
        <f t="shared" si="13"/>
        <v>123.27205456998945</v>
      </c>
      <c r="K49" s="4">
        <f t="shared" si="13"/>
        <v>133.60416000000004</v>
      </c>
      <c r="L49" s="4">
        <f t="shared" ref="L49:U49" si="14">L50+L51+L52</f>
        <v>212.116123018</v>
      </c>
      <c r="M49" s="4">
        <f t="shared" si="14"/>
        <v>199.53682885778483</v>
      </c>
      <c r="N49" s="4">
        <f t="shared" si="14"/>
        <v>191.18870466933242</v>
      </c>
      <c r="O49" s="4">
        <f t="shared" si="14"/>
        <v>217.28913466868187</v>
      </c>
      <c r="P49" s="4">
        <f t="shared" si="14"/>
        <v>234.51787678412234</v>
      </c>
      <c r="Q49" s="4">
        <f t="shared" si="14"/>
        <v>242.45057915001223</v>
      </c>
      <c r="R49" s="4">
        <f t="shared" si="14"/>
        <v>230.30201268681151</v>
      </c>
      <c r="S49" s="4">
        <f t="shared" si="14"/>
        <v>223.08020807548905</v>
      </c>
      <c r="T49" s="4">
        <f t="shared" si="14"/>
        <v>248.73632304344846</v>
      </c>
      <c r="U49" s="4">
        <f t="shared" si="14"/>
        <v>257.16696880661266</v>
      </c>
    </row>
    <row r="50" spans="1:21" x14ac:dyDescent="0.15">
      <c r="B50" t="s">
        <v>43</v>
      </c>
      <c r="C50" s="1">
        <v>114.56469755399939</v>
      </c>
      <c r="D50" s="1">
        <v>133.06009852599982</v>
      </c>
      <c r="E50" s="1">
        <v>136.90229144999967</v>
      </c>
      <c r="F50" s="1">
        <v>154.59027399599972</v>
      </c>
      <c r="G50" s="1">
        <v>173.99882330999981</v>
      </c>
      <c r="H50" s="1">
        <v>198.38886946199955</v>
      </c>
      <c r="I50" s="1">
        <v>164.74014147199932</v>
      </c>
      <c r="J50" s="1">
        <v>123.27205456998945</v>
      </c>
      <c r="K50" s="1">
        <v>179.56059000000005</v>
      </c>
      <c r="L50" s="1">
        <v>285.06736000000001</v>
      </c>
      <c r="M50" s="1">
        <v>268.16177847256694</v>
      </c>
      <c r="N50" s="1">
        <v>257</v>
      </c>
      <c r="O50" s="1">
        <v>292.01947895567906</v>
      </c>
      <c r="P50" s="1">
        <v>315.17278006637576</v>
      </c>
      <c r="Q50" s="1">
        <v>325.83064883161717</v>
      </c>
      <c r="R50" s="1">
        <v>309.50695902738249</v>
      </c>
      <c r="S50" s="1">
        <v>299.79849811191838</v>
      </c>
      <c r="T50" s="1">
        <v>334.28344130060157</v>
      </c>
      <c r="U50" s="1">
        <v>345.61508337858817</v>
      </c>
    </row>
    <row r="51" spans="1:21" x14ac:dyDescent="0.15">
      <c r="B51" t="s">
        <v>57</v>
      </c>
      <c r="K51" s="1">
        <f t="shared" ref="K51:U51" si="15">-K38</f>
        <v>-45.956429999999997</v>
      </c>
      <c r="L51" s="1">
        <f t="shared" si="15"/>
        <v>-72.951236981999998</v>
      </c>
      <c r="M51" s="1">
        <f t="shared" si="15"/>
        <v>-68.624949614782125</v>
      </c>
      <c r="N51" s="1">
        <f t="shared" si="15"/>
        <v>-65.811295330667591</v>
      </c>
      <c r="O51" s="1">
        <f t="shared" si="15"/>
        <v>-74.730344286997195</v>
      </c>
      <c r="P51" s="1">
        <f t="shared" si="15"/>
        <v>-80.654903282253429</v>
      </c>
      <c r="Q51" s="1">
        <f t="shared" si="15"/>
        <v>-83.380069681604951</v>
      </c>
      <c r="R51" s="1">
        <f t="shared" si="15"/>
        <v>-79.204946340570984</v>
      </c>
      <c r="S51" s="1">
        <f t="shared" si="15"/>
        <v>-76.718290036429323</v>
      </c>
      <c r="T51" s="1">
        <f t="shared" si="15"/>
        <v>-85.547118257153102</v>
      </c>
      <c r="U51" s="1">
        <f t="shared" si="15"/>
        <v>-88.448114571975495</v>
      </c>
    </row>
    <row r="52" spans="1:21" x14ac:dyDescent="0.15">
      <c r="B52" t="s">
        <v>120</v>
      </c>
      <c r="C52" s="11">
        <v>10.04946</v>
      </c>
      <c r="D52" s="11"/>
      <c r="E52" s="11">
        <v>5.5500000000000002E-3</v>
      </c>
      <c r="F52" s="11"/>
      <c r="G52" s="11">
        <v>2.9249000000000001</v>
      </c>
      <c r="H52" s="11">
        <v>0.15228</v>
      </c>
      <c r="I52" s="11">
        <v>1.44638</v>
      </c>
      <c r="J52" s="11"/>
      <c r="M52" s="1">
        <v>0</v>
      </c>
      <c r="N52" s="1">
        <v>0</v>
      </c>
      <c r="O52" s="1">
        <v>0</v>
      </c>
      <c r="S52">
        <v>0</v>
      </c>
    </row>
    <row r="53" spans="1:21" x14ac:dyDescent="0.15">
      <c r="B53" t="s">
        <v>121</v>
      </c>
      <c r="C53" s="11">
        <v>34.942920000000001</v>
      </c>
      <c r="D53" s="11">
        <v>35.950690000000002</v>
      </c>
      <c r="E53" s="11">
        <v>37.725790000000003</v>
      </c>
      <c r="F53" s="11">
        <v>37.746780000000001</v>
      </c>
      <c r="G53" s="11">
        <v>35.897799999999997</v>
      </c>
      <c r="H53" s="11">
        <v>33.322360000000003</v>
      </c>
      <c r="I53" s="11">
        <v>39.059060000000002</v>
      </c>
      <c r="J53" s="11">
        <v>36.293639999999996</v>
      </c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746.40300000000002</v>
      </c>
      <c r="D56" s="1">
        <v>763.279</v>
      </c>
      <c r="E56" s="1">
        <v>842.74284</v>
      </c>
      <c r="F56" s="1">
        <v>950.01244999999994</v>
      </c>
      <c r="G56" s="1">
        <v>1102.2101500000001</v>
      </c>
      <c r="H56" s="1">
        <v>1195.91111</v>
      </c>
      <c r="I56" s="1">
        <v>1296.1385600000001</v>
      </c>
      <c r="J56" s="1">
        <v>1305.4329299999999</v>
      </c>
      <c r="K56" s="1">
        <v>1888.0931800000001</v>
      </c>
      <c r="L56" s="1">
        <v>1838.9962700000001</v>
      </c>
      <c r="M56" s="1">
        <v>1861.8619381599999</v>
      </c>
      <c r="N56" s="1">
        <v>1755.9943377300001</v>
      </c>
      <c r="O56" s="1">
        <v>1807.6495706500002</v>
      </c>
      <c r="P56" s="1">
        <v>1845.80705384</v>
      </c>
      <c r="Q56" s="1">
        <v>1901.33501538</v>
      </c>
      <c r="R56" s="1">
        <v>1951.5105922999999</v>
      </c>
      <c r="S56" s="1">
        <v>2061.79225765</v>
      </c>
      <c r="T56" s="1">
        <v>2180.5283364199995</v>
      </c>
      <c r="U56" s="1">
        <v>2367.8213228200002</v>
      </c>
    </row>
    <row r="57" spans="1:21" x14ac:dyDescent="0.15">
      <c r="B57" t="s">
        <v>50</v>
      </c>
      <c r="C57" s="1">
        <v>89.073999999999998</v>
      </c>
      <c r="D57" s="1">
        <v>94.096999999999994</v>
      </c>
      <c r="E57" s="1">
        <v>104.22799999999999</v>
      </c>
      <c r="F57" s="1">
        <v>154.94999999999999</v>
      </c>
      <c r="G57" s="1">
        <v>190.916</v>
      </c>
      <c r="H57" s="1">
        <v>236.70500000000001</v>
      </c>
      <c r="I57" s="1">
        <v>229.83600000000001</v>
      </c>
      <c r="J57" s="1">
        <v>156.19399999999999</v>
      </c>
      <c r="K57" s="1">
        <v>156.19399999999999</v>
      </c>
      <c r="L57" s="1">
        <v>157.13800000000001</v>
      </c>
      <c r="M57" s="1">
        <v>174.053</v>
      </c>
      <c r="N57" s="1">
        <v>191.46600000000001</v>
      </c>
      <c r="O57" s="1">
        <v>156.52000000000001</v>
      </c>
      <c r="P57" s="1">
        <v>234.25700000000001</v>
      </c>
      <c r="Q57" s="1">
        <v>165.125</v>
      </c>
      <c r="R57" s="1">
        <v>136.196</v>
      </c>
      <c r="S57" s="1">
        <v>127.87</v>
      </c>
      <c r="T57" s="1">
        <v>199.37299999999999</v>
      </c>
      <c r="U57" s="1">
        <v>131.26499999999999</v>
      </c>
    </row>
    <row r="58" spans="1:21" x14ac:dyDescent="0.15">
      <c r="B58" t="s">
        <v>51</v>
      </c>
      <c r="C58" s="1">
        <v>278.64600000000002</v>
      </c>
      <c r="D58" s="1">
        <v>349.97400000000005</v>
      </c>
      <c r="E58" s="1">
        <v>416.12900000000002</v>
      </c>
      <c r="F58" s="1">
        <v>511.18299999999999</v>
      </c>
      <c r="G58" s="1">
        <v>614.57000000000005</v>
      </c>
      <c r="H58" s="1">
        <v>616.16</v>
      </c>
      <c r="I58" s="1">
        <v>399.84800000000001</v>
      </c>
      <c r="J58" s="1">
        <v>316.40700000000004</v>
      </c>
      <c r="K58" s="1">
        <v>316.40700000000004</v>
      </c>
      <c r="L58" s="1">
        <v>287.53100000000001</v>
      </c>
      <c r="M58" s="1">
        <v>251.02600000000001</v>
      </c>
      <c r="N58" s="1">
        <v>209.88300000000001</v>
      </c>
      <c r="O58" s="1">
        <v>195.67400000000001</v>
      </c>
      <c r="P58" s="1">
        <v>216.755</v>
      </c>
      <c r="Q58" s="1">
        <v>260.49</v>
      </c>
      <c r="R58" s="1">
        <v>224.155</v>
      </c>
      <c r="S58" s="1">
        <f>178.69+73.03</f>
        <v>251.72</v>
      </c>
      <c r="T58" s="1">
        <f>190.138+77.35</f>
        <v>267.488</v>
      </c>
      <c r="U58" s="1">
        <v>288.40699999999998</v>
      </c>
    </row>
    <row r="59" spans="1:21" x14ac:dyDescent="0.15">
      <c r="B59" t="s">
        <v>61</v>
      </c>
      <c r="C59" s="1">
        <v>50.166744279999989</v>
      </c>
      <c r="D59" s="1">
        <v>53.444000000000003</v>
      </c>
      <c r="E59" s="1">
        <v>87.748429999999999</v>
      </c>
      <c r="F59" s="1">
        <v>88.288250000000005</v>
      </c>
      <c r="G59" s="1">
        <v>90.605180000000004</v>
      </c>
      <c r="H59" s="1">
        <v>93.942220000000006</v>
      </c>
      <c r="I59" s="1">
        <v>92.158860000000004</v>
      </c>
      <c r="J59" s="1">
        <v>89.227999999999994</v>
      </c>
      <c r="K59" s="1">
        <v>89.227999999999994</v>
      </c>
      <c r="L59" s="1">
        <v>88.133427100000006</v>
      </c>
      <c r="M59" s="1">
        <v>84.469436990000005</v>
      </c>
      <c r="N59" s="1">
        <v>80.211533130000007</v>
      </c>
      <c r="O59" s="1">
        <v>21.325555959999999</v>
      </c>
    </row>
    <row r="60" spans="1:21" x14ac:dyDescent="0.15">
      <c r="B60" t="s">
        <v>45</v>
      </c>
      <c r="C60" s="1">
        <v>68.158000000000001</v>
      </c>
      <c r="D60" s="1">
        <v>71.259</v>
      </c>
      <c r="E60" s="1">
        <v>70.454999999999998</v>
      </c>
      <c r="F60" s="1">
        <v>72.141000000000005</v>
      </c>
      <c r="G60" s="1">
        <v>72.069999999999993</v>
      </c>
      <c r="H60" s="1">
        <v>72.843999999999994</v>
      </c>
      <c r="I60" s="1">
        <v>70.320999999999998</v>
      </c>
      <c r="J60" s="1">
        <v>67.352999999999994</v>
      </c>
      <c r="K60" s="1">
        <v>67.352999999999994</v>
      </c>
      <c r="L60" s="1">
        <v>66.775000000000006</v>
      </c>
      <c r="M60" s="1">
        <v>59.131999999999998</v>
      </c>
      <c r="N60" s="1">
        <v>52.936999999999998</v>
      </c>
      <c r="O60" s="1">
        <v>50.828000000000003</v>
      </c>
      <c r="P60" s="1">
        <v>39.06</v>
      </c>
      <c r="Q60" s="1">
        <v>48.142000000000003</v>
      </c>
      <c r="R60" s="1">
        <v>52.325000000000003</v>
      </c>
      <c r="S60" s="1">
        <v>53.881</v>
      </c>
      <c r="T60" s="1">
        <v>53.411999999999999</v>
      </c>
      <c r="U60" s="1">
        <v>52.917000000000002</v>
      </c>
    </row>
    <row r="61" spans="1:21" x14ac:dyDescent="0.15">
      <c r="B61" s="16" t="s">
        <v>63</v>
      </c>
      <c r="C61" s="1">
        <f t="shared" ref="C61:K61" si="16">C19</f>
        <v>59.301918060000006</v>
      </c>
      <c r="D61" s="1">
        <f t="shared" si="16"/>
        <v>64.635999999999996</v>
      </c>
      <c r="E61" s="1">
        <f t="shared" si="16"/>
        <v>70.7</v>
      </c>
      <c r="F61" s="1">
        <f t="shared" si="16"/>
        <v>77.481830000000002</v>
      </c>
      <c r="G61" s="1">
        <f t="shared" si="16"/>
        <v>86.94435</v>
      </c>
      <c r="H61" s="1">
        <f t="shared" si="16"/>
        <v>94.540899999999993</v>
      </c>
      <c r="I61" s="1">
        <f t="shared" si="16"/>
        <v>56.593910000000001</v>
      </c>
      <c r="J61" s="1">
        <f t="shared" si="16"/>
        <v>43.584620000000001</v>
      </c>
      <c r="K61" s="1">
        <f t="shared" si="16"/>
        <v>43.584620000000001</v>
      </c>
      <c r="L61" s="1">
        <v>38.132809999999999</v>
      </c>
      <c r="M61" s="1">
        <v>22.138726550000001</v>
      </c>
      <c r="N61" s="1">
        <v>14.283926299999999</v>
      </c>
      <c r="O61" s="1">
        <v>11.733679089999999</v>
      </c>
      <c r="P61" s="1">
        <v>16.33681546</v>
      </c>
      <c r="Q61" s="1">
        <v>14.594242449999999</v>
      </c>
      <c r="R61" s="1">
        <v>19.948617199999997</v>
      </c>
      <c r="S61" s="1">
        <v>17.387532090000001</v>
      </c>
      <c r="T61" s="1">
        <v>35.150160000000007</v>
      </c>
      <c r="U61" s="1">
        <v>26.3925713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25.53760153</v>
      </c>
      <c r="P62" s="1">
        <v>72.564619999999991</v>
      </c>
      <c r="Q62" s="1">
        <v>84.732645130000009</v>
      </c>
      <c r="R62" s="1">
        <v>84.897380829999989</v>
      </c>
      <c r="S62" s="1">
        <v>85.384943349999986</v>
      </c>
      <c r="T62" s="1">
        <v>86.211147099999991</v>
      </c>
      <c r="U62" s="1">
        <v>20.257623059999997</v>
      </c>
    </row>
    <row r="63" spans="1:21" x14ac:dyDescent="0.15">
      <c r="B63" s="26" t="s">
        <v>134</v>
      </c>
      <c r="C63" s="1">
        <v>142.88652999999999</v>
      </c>
      <c r="D63" s="1">
        <v>98.697280000000006</v>
      </c>
      <c r="E63" s="1">
        <v>109.70855999999999</v>
      </c>
      <c r="F63" s="1">
        <v>115.97860000000001</v>
      </c>
      <c r="G63" s="1">
        <v>117.34939000000003</v>
      </c>
      <c r="H63" s="1">
        <v>132.65858000000003</v>
      </c>
      <c r="I63" s="1">
        <v>126.90659000000002</v>
      </c>
      <c r="J63" s="1">
        <v>131.98818999999997</v>
      </c>
      <c r="K63" s="1">
        <v>131.98818999999997</v>
      </c>
      <c r="L63" s="1">
        <v>120.64756</v>
      </c>
      <c r="M63" s="1">
        <v>132.20071000000002</v>
      </c>
      <c r="N63" s="1">
        <v>139.44064</v>
      </c>
      <c r="O63" s="1">
        <v>142.48618999999999</v>
      </c>
      <c r="P63" s="1">
        <v>142.21941000000001</v>
      </c>
      <c r="Q63" s="1">
        <v>154.83794</v>
      </c>
      <c r="R63" s="1">
        <v>144.7784</v>
      </c>
      <c r="S63" s="1">
        <v>144.41839999999999</v>
      </c>
      <c r="T63" s="1">
        <v>150.66740999999999</v>
      </c>
      <c r="U63" s="1">
        <v>151.20519999999999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3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3" x14ac:dyDescent="0.15">
      <c r="B66" s="7"/>
      <c r="M66" s="1"/>
      <c r="N66" s="1"/>
      <c r="O66" s="1"/>
    </row>
    <row r="67" spans="2:23" x14ac:dyDescent="0.15">
      <c r="B67" s="3" t="s">
        <v>0</v>
      </c>
      <c r="C67" s="4">
        <v>433.69900000000001</v>
      </c>
      <c r="D67" s="4">
        <v>463.09199999999998</v>
      </c>
      <c r="E67" s="4">
        <v>476.46489000000003</v>
      </c>
      <c r="F67" s="4">
        <v>538.00306</v>
      </c>
      <c r="G67" s="4">
        <v>605.54844000000003</v>
      </c>
      <c r="H67" s="4">
        <v>650.31646999999998</v>
      </c>
      <c r="I67" s="4">
        <v>538.93273999999997</v>
      </c>
      <c r="J67" s="4">
        <v>381.32807000000003</v>
      </c>
      <c r="K67" s="4">
        <v>513.63219000000004</v>
      </c>
      <c r="L67" s="4">
        <v>693.45260000000007</v>
      </c>
      <c r="M67" s="4">
        <v>671.3171831848897</v>
      </c>
      <c r="N67" s="4">
        <v>651.92095902190295</v>
      </c>
      <c r="O67" s="4">
        <v>705.05706245962313</v>
      </c>
      <c r="P67" s="4">
        <v>746.97542916857594</v>
      </c>
      <c r="Q67" s="4">
        <v>772.57039587352222</v>
      </c>
      <c r="R67" s="4">
        <v>755.22417093519971</v>
      </c>
      <c r="S67" s="45">
        <v>751.18950398733102</v>
      </c>
      <c r="T67" s="45">
        <v>819.10907416629493</v>
      </c>
      <c r="U67" s="4">
        <v>853.02725259149793</v>
      </c>
      <c r="V67" s="4"/>
      <c r="W67" s="4"/>
    </row>
    <row r="68" spans="2:23" x14ac:dyDescent="0.15">
      <c r="M68" s="1"/>
      <c r="N68" s="1"/>
      <c r="O68" s="1"/>
    </row>
    <row r="69" spans="2:23" x14ac:dyDescent="0.15">
      <c r="B69" s="7" t="s">
        <v>1</v>
      </c>
      <c r="M69" s="1"/>
      <c r="N69" s="1"/>
      <c r="O69" s="1"/>
      <c r="P69" s="1"/>
      <c r="Q69" s="1"/>
      <c r="R69" s="10"/>
      <c r="S69" s="10"/>
    </row>
    <row r="70" spans="2:23" x14ac:dyDescent="0.15">
      <c r="B70" t="s">
        <v>117</v>
      </c>
      <c r="C70" s="1">
        <v>38484.521999999997</v>
      </c>
      <c r="D70" s="1">
        <v>41192.358999999997</v>
      </c>
      <c r="E70" s="1">
        <v>44312.067999999999</v>
      </c>
      <c r="F70" s="1">
        <v>48048.434999999998</v>
      </c>
      <c r="G70" s="1">
        <v>52068.957999999999</v>
      </c>
      <c r="H70" s="1">
        <v>56108.957000000002</v>
      </c>
      <c r="I70" s="1">
        <v>58358.648000000001</v>
      </c>
      <c r="J70" s="1">
        <v>56303.675000000003</v>
      </c>
      <c r="K70" s="1">
        <v>56303.675000000003</v>
      </c>
      <c r="L70" s="1">
        <v>56767.262999999999</v>
      </c>
      <c r="M70" s="1">
        <v>55767.991000000002</v>
      </c>
      <c r="N70" s="1">
        <v>53971.849000000002</v>
      </c>
      <c r="O70" s="1">
        <v>53925.394</v>
      </c>
      <c r="P70" s="1">
        <v>54190.332999999999</v>
      </c>
      <c r="Q70" s="1">
        <v>56666.599000000002</v>
      </c>
      <c r="R70" s="1">
        <v>58279.947999999997</v>
      </c>
      <c r="S70" s="1">
        <v>60394.81</v>
      </c>
      <c r="T70" s="1">
        <v>62436.133000000002</v>
      </c>
      <c r="U70" s="1">
        <v>64429.877999999997</v>
      </c>
    </row>
    <row r="71" spans="2:23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3" x14ac:dyDescent="0.15">
      <c r="B72" t="s">
        <v>160</v>
      </c>
      <c r="C72" s="1">
        <f>C70/C71</f>
        <v>47982.412158408915</v>
      </c>
      <c r="D72" s="1">
        <f t="shared" ref="D72:P72" si="17">D70/D71</f>
        <v>49414.793585845669</v>
      </c>
      <c r="E72" s="1">
        <f t="shared" si="17"/>
        <v>51170.692215044794</v>
      </c>
      <c r="F72" s="1">
        <f t="shared" si="17"/>
        <v>53299.54167775136</v>
      </c>
      <c r="G72" s="1">
        <f t="shared" si="17"/>
        <v>55548.849217380972</v>
      </c>
      <c r="H72" s="1">
        <f t="shared" si="17"/>
        <v>57881.38206125913</v>
      </c>
      <c r="I72" s="1">
        <f t="shared" si="17"/>
        <v>58874.918965696401</v>
      </c>
      <c r="J72" s="1">
        <f t="shared" si="17"/>
        <v>56720.175249345491</v>
      </c>
      <c r="K72" s="1">
        <f t="shared" si="17"/>
        <v>56720.175249345491</v>
      </c>
      <c r="L72" s="1">
        <f t="shared" si="17"/>
        <v>57099.602612902498</v>
      </c>
      <c r="M72" s="1">
        <f t="shared" si="17"/>
        <v>56105.554196820944</v>
      </c>
      <c r="N72" s="1">
        <f t="shared" si="17"/>
        <v>54360.837938399221</v>
      </c>
      <c r="O72" s="1">
        <f t="shared" si="17"/>
        <v>54098.462957405864</v>
      </c>
      <c r="P72" s="1">
        <f t="shared" si="17"/>
        <v>54485.973724549614</v>
      </c>
      <c r="Q72" s="1">
        <f>Q70/Q71</f>
        <v>56666.599000000002</v>
      </c>
      <c r="R72" s="1">
        <f>R70/R71</f>
        <v>58092.368443169391</v>
      </c>
      <c r="S72" s="1">
        <f t="shared" ref="S72:U72" si="18">S70/S71</f>
        <v>59428.142985091334</v>
      </c>
      <c r="T72" s="1">
        <f t="shared" si="18"/>
        <v>60715.412254416151</v>
      </c>
      <c r="U72" s="1">
        <f t="shared" si="18"/>
        <v>61796.168520022773</v>
      </c>
    </row>
    <row r="73" spans="2:23" x14ac:dyDescent="0.15">
      <c r="B73" t="s">
        <v>107</v>
      </c>
      <c r="C73" s="1">
        <v>2737370</v>
      </c>
      <c r="D73" s="1">
        <v>2751094</v>
      </c>
      <c r="E73" s="1">
        <v>2750985</v>
      </c>
      <c r="F73" s="1">
        <v>2762198</v>
      </c>
      <c r="G73" s="1">
        <v>2767524</v>
      </c>
      <c r="H73" s="1">
        <v>2772533</v>
      </c>
      <c r="I73" s="1">
        <v>2784169</v>
      </c>
      <c r="J73" s="10">
        <v>2796089</v>
      </c>
      <c r="K73" s="10">
        <v>2796089</v>
      </c>
      <c r="L73" s="1">
        <v>2797653</v>
      </c>
      <c r="M73" s="1">
        <v>2795422</v>
      </c>
      <c r="N73" s="1">
        <v>2781498</v>
      </c>
      <c r="O73" s="1">
        <v>2765940</v>
      </c>
      <c r="P73" s="38">
        <v>2748695</v>
      </c>
      <c r="Q73" s="38">
        <v>2732347</v>
      </c>
      <c r="R73" s="1">
        <v>2718525</v>
      </c>
      <c r="S73" s="1">
        <v>2708339</v>
      </c>
      <c r="T73" s="1">
        <v>2701743</v>
      </c>
      <c r="U73" s="1">
        <v>2699499</v>
      </c>
    </row>
    <row r="74" spans="2:23" x14ac:dyDescent="0.15">
      <c r="B74" t="s">
        <v>58</v>
      </c>
      <c r="C74" s="1">
        <v>2900146.2883052104</v>
      </c>
      <c r="D74" s="1">
        <v>2922945.9189457209</v>
      </c>
      <c r="E74" s="1">
        <v>2929000.1876381817</v>
      </c>
      <c r="F74" s="1">
        <v>2950466.9191747946</v>
      </c>
      <c r="G74" s="1">
        <v>2960146.9189610593</v>
      </c>
      <c r="H74" s="1">
        <v>2971487.5167221394</v>
      </c>
      <c r="I74" s="1">
        <v>2992785.7276984323</v>
      </c>
      <c r="J74" s="1">
        <v>3009056.4106883318</v>
      </c>
      <c r="K74" s="1">
        <v>3009056.4106883318</v>
      </c>
      <c r="L74" s="1"/>
      <c r="M74" s="1"/>
      <c r="N74" s="1"/>
      <c r="O74" s="1"/>
    </row>
    <row r="75" spans="2:23" x14ac:dyDescent="0.15">
      <c r="B75" t="s">
        <v>59</v>
      </c>
      <c r="C75" s="1">
        <v>2865923.3860463733</v>
      </c>
      <c r="D75" s="1">
        <v>2886262.4341597389</v>
      </c>
      <c r="E75" s="1">
        <v>2891880.9933455731</v>
      </c>
      <c r="F75" s="1">
        <v>2911606.8420378203</v>
      </c>
      <c r="G75" s="1">
        <v>2920022.0430102483</v>
      </c>
      <c r="H75" s="1">
        <v>2929903.5366983106</v>
      </c>
      <c r="I75" s="1">
        <v>2949858.2675022623</v>
      </c>
      <c r="J75" s="1">
        <v>2966938.6904433216</v>
      </c>
      <c r="K75" s="1">
        <v>2966938.6904433216</v>
      </c>
      <c r="L75" s="1">
        <v>2968168.6348948805</v>
      </c>
      <c r="M75" s="1">
        <v>2966642.7317143502</v>
      </c>
      <c r="N75" s="1">
        <v>2956348.4973950591</v>
      </c>
      <c r="O75" s="1">
        <v>2981327.6664337288</v>
      </c>
      <c r="P75" s="1">
        <v>2946023.4955349551</v>
      </c>
      <c r="Q75" s="1">
        <v>2926511</v>
      </c>
      <c r="R75" s="1">
        <v>2913156</v>
      </c>
      <c r="S75" s="1">
        <v>2901609</v>
      </c>
      <c r="T75" s="1">
        <v>2898690</v>
      </c>
      <c r="U75" s="1">
        <v>2903632</v>
      </c>
    </row>
    <row r="76" spans="2:23" x14ac:dyDescent="0.15">
      <c r="M76" s="1"/>
      <c r="N76" s="1"/>
      <c r="O76" s="1"/>
    </row>
    <row r="77" spans="2:23" x14ac:dyDescent="0.15">
      <c r="B77" s="7" t="s">
        <v>60</v>
      </c>
      <c r="M77" s="1"/>
      <c r="N77" s="1"/>
      <c r="O77" s="1"/>
    </row>
    <row r="78" spans="2:23" x14ac:dyDescent="0.15">
      <c r="B78" t="s">
        <v>66</v>
      </c>
      <c r="C78" s="9">
        <f t="shared" ref="C78:K78" si="19">C40/C70</f>
        <v>0.13646078240016937</v>
      </c>
      <c r="D78" s="9">
        <f t="shared" si="19"/>
        <v>0.13682189115582266</v>
      </c>
      <c r="E78" s="9">
        <f t="shared" si="19"/>
        <v>0.13594600367823964</v>
      </c>
      <c r="F78" s="9">
        <f t="shared" si="19"/>
        <v>0.13987373565348951</v>
      </c>
      <c r="G78" s="9">
        <f t="shared" si="19"/>
        <v>0.14494870772487825</v>
      </c>
      <c r="H78" s="9">
        <f t="shared" si="19"/>
        <v>0.14268022356842375</v>
      </c>
      <c r="I78" s="9">
        <f t="shared" si="19"/>
        <v>0.1221811064586614</v>
      </c>
      <c r="J78" s="9">
        <f t="shared" si="19"/>
        <v>0.1025211610309644</v>
      </c>
      <c r="K78" s="9">
        <f t="shared" si="19"/>
        <v>0.11161122541908483</v>
      </c>
      <c r="L78" s="9">
        <f t="shared" ref="L78:Q78" si="20">L40/L70</f>
        <v>0.13070232170104526</v>
      </c>
      <c r="M78" s="9">
        <f t="shared" si="20"/>
        <v>0.12713471158417758</v>
      </c>
      <c r="N78" s="9">
        <f t="shared" si="20"/>
        <v>0.12532877537699946</v>
      </c>
      <c r="O78" s="9">
        <f t="shared" si="20"/>
        <v>0.122486912175684</v>
      </c>
      <c r="P78" s="9">
        <f t="shared" si="20"/>
        <v>0.12778306057416855</v>
      </c>
      <c r="Q78" s="9">
        <f t="shared" si="20"/>
        <v>0.12767994290059126</v>
      </c>
      <c r="R78" s="9">
        <f>R40/R70</f>
        <v>0.12411566946558152</v>
      </c>
      <c r="S78" s="9">
        <f>S40/S70</f>
        <v>0.1212597732450094</v>
      </c>
      <c r="T78" s="9">
        <f>T40/T70</f>
        <v>0.12837084736714721</v>
      </c>
      <c r="U78" s="9">
        <f>U40/U70</f>
        <v>0.12827176655270545</v>
      </c>
    </row>
    <row r="79" spans="2:23" x14ac:dyDescent="0.15">
      <c r="B79" t="s">
        <v>110</v>
      </c>
      <c r="C79" s="9">
        <f t="shared" ref="C79:K79" si="21">C47/C70</f>
        <v>0.13551160596812176</v>
      </c>
      <c r="D79" s="9">
        <f t="shared" si="21"/>
        <v>0.13149426771993741</v>
      </c>
      <c r="E79" s="9">
        <f t="shared" si="21"/>
        <v>0.13364573605895974</v>
      </c>
      <c r="F79" s="9">
        <f t="shared" si="21"/>
        <v>0.13858508999436661</v>
      </c>
      <c r="G79" s="9">
        <f t="shared" si="21"/>
        <v>0.13913463923001829</v>
      </c>
      <c r="H79" s="9">
        <f t="shared" si="21"/>
        <v>0.14182983513549907</v>
      </c>
      <c r="I79" s="9">
        <f t="shared" si="21"/>
        <v>0.14150456143889678</v>
      </c>
      <c r="J79" s="9">
        <f t="shared" si="21"/>
        <v>0.13982050440111823</v>
      </c>
      <c r="K79" s="9">
        <f t="shared" si="21"/>
        <v>0.14590475433712075</v>
      </c>
      <c r="L79" s="9">
        <f t="shared" ref="L79:Q79" si="22">L47/L70</f>
        <v>0.12460179265079677</v>
      </c>
      <c r="M79" s="9">
        <f t="shared" si="22"/>
        <v>0.11969653050186885</v>
      </c>
      <c r="N79" s="9">
        <f t="shared" si="22"/>
        <v>0.12395278462072987</v>
      </c>
      <c r="O79" s="9">
        <f t="shared" si="22"/>
        <v>0.12284031717994315</v>
      </c>
      <c r="P79" s="9">
        <f t="shared" si="22"/>
        <v>0.12102416199422757</v>
      </c>
      <c r="Q79" s="9">
        <f t="shared" si="22"/>
        <v>0.12061615513808506</v>
      </c>
      <c r="R79" s="9">
        <f>R47/R70</f>
        <v>0.12365707825889251</v>
      </c>
      <c r="S79" s="9">
        <f>S47/S70</f>
        <v>0.12446372293985263</v>
      </c>
      <c r="T79" s="9">
        <f>T47/T70</f>
        <v>0.12627148130339069</v>
      </c>
      <c r="U79" s="9">
        <f>U47/U70</f>
        <v>0.12368726647017934</v>
      </c>
    </row>
    <row r="80" spans="2:23" x14ac:dyDescent="0.15">
      <c r="B80" t="s">
        <v>161</v>
      </c>
      <c r="C80" s="1">
        <f t="shared" ref="C80:K80" si="23">C40/C71</f>
        <v>6547.7175045838794</v>
      </c>
      <c r="D80" s="1">
        <f t="shared" si="23"/>
        <v>6761.0255094900194</v>
      </c>
      <c r="E80" s="1">
        <f t="shared" si="23"/>
        <v>6956.4511120845482</v>
      </c>
      <c r="F80" s="1">
        <f t="shared" si="23"/>
        <v>7455.2060030859411</v>
      </c>
      <c r="G80" s="1">
        <f t="shared" si="23"/>
        <v>8051.7339096634878</v>
      </c>
      <c r="H80" s="1">
        <f t="shared" si="23"/>
        <v>8258.5285329498056</v>
      </c>
      <c r="I80" s="1">
        <f t="shared" si="23"/>
        <v>7193.4027418928154</v>
      </c>
      <c r="J80" s="1">
        <f t="shared" si="23"/>
        <v>5815.018220442671</v>
      </c>
      <c r="K80" s="1">
        <f t="shared" si="23"/>
        <v>6330.608265564696</v>
      </c>
      <c r="L80" s="1">
        <f t="shared" ref="L80:Q80" si="24">L40/L71</f>
        <v>7463.0506297134261</v>
      </c>
      <c r="M80" s="1">
        <f t="shared" si="24"/>
        <v>7132.9634510832739</v>
      </c>
      <c r="N80" s="1">
        <f t="shared" si="24"/>
        <v>6812.9772472871073</v>
      </c>
      <c r="O80" s="1">
        <f t="shared" si="24"/>
        <v>6626.3536811032664</v>
      </c>
      <c r="P80" s="1">
        <f t="shared" si="24"/>
        <v>6962.3844808866788</v>
      </c>
      <c r="Q80" s="1">
        <f t="shared" si="24"/>
        <v>7235.1881246907024</v>
      </c>
      <c r="R80" s="1">
        <f>R40/R71</f>
        <v>7210.1732001651899</v>
      </c>
      <c r="S80" s="1">
        <f>S40/S71</f>
        <v>7206.2431427441716</v>
      </c>
      <c r="T80" s="1">
        <f>T40/T71</f>
        <v>7794.0889193450748</v>
      </c>
      <c r="U80" s="1">
        <f>U40/U71</f>
        <v>7926.7037022520062</v>
      </c>
    </row>
    <row r="81" spans="2:23" x14ac:dyDescent="0.15">
      <c r="B81" t="s">
        <v>69</v>
      </c>
    </row>
    <row r="82" spans="2:23" x14ac:dyDescent="0.15">
      <c r="B82" t="s">
        <v>70</v>
      </c>
      <c r="C82" s="1">
        <f t="shared" ref="C82:K82" si="25">C40*1000000/C74</f>
        <v>1810.8148556483613</v>
      </c>
      <c r="D82" s="1">
        <f t="shared" si="25"/>
        <v>1928.197310466295</v>
      </c>
      <c r="E82" s="1">
        <f t="shared" si="25"/>
        <v>2056.6910800288938</v>
      </c>
      <c r="F82" s="1">
        <f t="shared" si="25"/>
        <v>2277.8476355984922</v>
      </c>
      <c r="G82" s="1">
        <f t="shared" si="25"/>
        <v>2549.6464808340975</v>
      </c>
      <c r="H82" s="1">
        <f t="shared" si="25"/>
        <v>2694.151829310772</v>
      </c>
      <c r="I82" s="1">
        <f t="shared" si="25"/>
        <v>2382.5040724031528</v>
      </c>
      <c r="J82" s="1">
        <f t="shared" si="25"/>
        <v>1918.3150275303906</v>
      </c>
      <c r="K82" s="1">
        <f t="shared" si="25"/>
        <v>2088.4029093061695</v>
      </c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3" x14ac:dyDescent="0.15">
      <c r="B83" t="s">
        <v>14</v>
      </c>
      <c r="C83" s="10">
        <f t="shared" ref="C83:K83" si="26">C40*1000000/C75</f>
        <v>1832.4383715160327</v>
      </c>
      <c r="D83" s="10">
        <f t="shared" si="26"/>
        <v>1952.7040898449532</v>
      </c>
      <c r="E83" s="10">
        <f t="shared" si="26"/>
        <v>2083.090062551044</v>
      </c>
      <c r="F83" s="10">
        <f t="shared" si="26"/>
        <v>2308.2491766127587</v>
      </c>
      <c r="G83" s="10">
        <f t="shared" si="26"/>
        <v>2584.6819179832037</v>
      </c>
      <c r="H83" s="10">
        <f t="shared" si="26"/>
        <v>2732.3897966868144</v>
      </c>
      <c r="I83" s="10">
        <f t="shared" si="26"/>
        <v>2417.1751784227304</v>
      </c>
      <c r="J83" s="10">
        <f t="shared" si="26"/>
        <v>1945.5468189831663</v>
      </c>
      <c r="K83" s="10">
        <f t="shared" si="26"/>
        <v>2118.0492143600427</v>
      </c>
      <c r="L83" s="10">
        <f t="shared" ref="L83:Q83" si="27">L40*1000000/L75</f>
        <v>2499.72760424935</v>
      </c>
      <c r="M83" s="10">
        <f t="shared" si="27"/>
        <v>2389.9229171140692</v>
      </c>
      <c r="N83" s="10">
        <f t="shared" si="27"/>
        <v>2288.033953359195</v>
      </c>
      <c r="O83" s="10">
        <f t="shared" si="27"/>
        <v>2215.5079004845716</v>
      </c>
      <c r="P83" s="10">
        <f t="shared" si="27"/>
        <v>2350.4926606214854</v>
      </c>
      <c r="Q83" s="10">
        <f t="shared" si="27"/>
        <v>2472.2914503621214</v>
      </c>
      <c r="R83" s="10">
        <f>R40*1000000/R75</f>
        <v>2483.0303500530963</v>
      </c>
      <c r="S83" s="10">
        <f>S40*1000000/S75</f>
        <v>2523.9310209526598</v>
      </c>
      <c r="T83" s="10">
        <f>T40*1000000/T75</f>
        <v>2765.034998408903</v>
      </c>
      <c r="U83" s="10">
        <f>U40*1000000/U75</f>
        <v>2846.2746897111247</v>
      </c>
    </row>
    <row r="84" spans="2:23" x14ac:dyDescent="0.15">
      <c r="B84" t="s">
        <v>162</v>
      </c>
    </row>
    <row r="85" spans="2:23" x14ac:dyDescent="0.15">
      <c r="B85" t="s">
        <v>70</v>
      </c>
      <c r="C85" s="1">
        <f>C80*1000000/C74</f>
        <v>2257.719733307053</v>
      </c>
      <c r="D85" s="1">
        <f t="shared" ref="D85:K85" si="28">D80*1000000/D74</f>
        <v>2313.0860771890907</v>
      </c>
      <c r="E85" s="1">
        <f t="shared" si="28"/>
        <v>2375.0258335401227</v>
      </c>
      <c r="F85" s="1">
        <f t="shared" si="28"/>
        <v>2526.788541378075</v>
      </c>
      <c r="G85" s="1">
        <f t="shared" si="28"/>
        <v>2720.0453660217154</v>
      </c>
      <c r="H85" s="1">
        <f t="shared" si="28"/>
        <v>2779.2573539261653</v>
      </c>
      <c r="I85" s="1">
        <f t="shared" si="28"/>
        <v>2403.5809431050784</v>
      </c>
      <c r="J85" s="1">
        <f t="shared" si="28"/>
        <v>1932.5055521682511</v>
      </c>
      <c r="K85" s="1">
        <f t="shared" si="28"/>
        <v>2103.8516403607564</v>
      </c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3" x14ac:dyDescent="0.15">
      <c r="B86" t="s">
        <v>14</v>
      </c>
      <c r="C86" s="1">
        <f>C80*1000000/C75</f>
        <v>2284.6798823944318</v>
      </c>
      <c r="D86" s="1">
        <f t="shared" ref="D86:K86" si="29">D80*1000000/D75</f>
        <v>2342.4846713422021</v>
      </c>
      <c r="E86" s="1">
        <f t="shared" si="29"/>
        <v>2405.5108519651549</v>
      </c>
      <c r="F86" s="1">
        <f t="shared" si="29"/>
        <v>2560.5125992450535</v>
      </c>
      <c r="G86" s="1">
        <f t="shared" si="29"/>
        <v>2757.4223040326647</v>
      </c>
      <c r="H86" s="1">
        <f t="shared" si="29"/>
        <v>2818.7032199211199</v>
      </c>
      <c r="I86" s="1">
        <f t="shared" si="29"/>
        <v>2438.5587677687631</v>
      </c>
      <c r="J86" s="1">
        <f t="shared" si="29"/>
        <v>1959.9387878061571</v>
      </c>
      <c r="K86" s="1">
        <f t="shared" si="29"/>
        <v>2133.717250698825</v>
      </c>
      <c r="L86" s="1">
        <f t="shared" ref="L86:Q86" si="30">L80*1000000/L75</f>
        <v>2514.3620689118075</v>
      </c>
      <c r="M86" s="1">
        <f t="shared" si="30"/>
        <v>2404.3891011309302</v>
      </c>
      <c r="N86" s="1">
        <f t="shared" si="30"/>
        <v>2304.5244000462926</v>
      </c>
      <c r="O86" s="1">
        <f t="shared" si="30"/>
        <v>2222.618384321951</v>
      </c>
      <c r="P86" s="1">
        <f t="shared" si="30"/>
        <v>2363.3160059446204</v>
      </c>
      <c r="Q86" s="1">
        <f t="shared" si="30"/>
        <v>2472.2914503621214</v>
      </c>
      <c r="R86" s="1">
        <f>R80*1000000/R75</f>
        <v>2475.0384806598718</v>
      </c>
      <c r="S86" s="1">
        <f>S80*1000000/S75</f>
        <v>2483.5334956378242</v>
      </c>
      <c r="T86" s="1">
        <f>T80*1000000/T75</f>
        <v>2688.8314788214934</v>
      </c>
      <c r="U86" s="1">
        <f>U80*1000000/U75</f>
        <v>2729.9271058632798</v>
      </c>
    </row>
    <row r="87" spans="2:23" x14ac:dyDescent="0.15">
      <c r="B87" t="s">
        <v>163</v>
      </c>
      <c r="C87" s="1">
        <f t="shared" ref="C87:K87" si="31">C47/C71</f>
        <v>6502.1737298103235</v>
      </c>
      <c r="D87" s="1">
        <f t="shared" si="31"/>
        <v>6497.7620971026363</v>
      </c>
      <c r="E87" s="1">
        <f t="shared" si="31"/>
        <v>6838.7448257261422</v>
      </c>
      <c r="F87" s="1">
        <f t="shared" si="31"/>
        <v>7386.5217800696664</v>
      </c>
      <c r="G87" s="1">
        <f t="shared" si="31"/>
        <v>7728.7690955029848</v>
      </c>
      <c r="H87" s="1">
        <f t="shared" si="31"/>
        <v>8209.3068751632163</v>
      </c>
      <c r="I87" s="1">
        <f t="shared" si="31"/>
        <v>8331.0695879914547</v>
      </c>
      <c r="J87" s="1">
        <f t="shared" si="31"/>
        <v>7930.6435130833088</v>
      </c>
      <c r="K87" s="1">
        <f t="shared" si="31"/>
        <v>8275.7432357141897</v>
      </c>
      <c r="L87" s="1">
        <f t="shared" ref="L87:Q87" si="32">L47/L71</f>
        <v>7114.7128452157704</v>
      </c>
      <c r="M87" s="1">
        <f t="shared" si="32"/>
        <v>6715.6401792440338</v>
      </c>
      <c r="N87" s="1">
        <f t="shared" si="32"/>
        <v>6738.1772367807998</v>
      </c>
      <c r="O87" s="1">
        <f t="shared" si="32"/>
        <v>6645.4723486351404</v>
      </c>
      <c r="P87" s="1">
        <f t="shared" si="32"/>
        <v>6594.1193104531194</v>
      </c>
      <c r="Q87" s="1">
        <f t="shared" si="32"/>
        <v>6834.907296131656</v>
      </c>
      <c r="R87" s="1">
        <f>R47/R71</f>
        <v>7183.5325508214146</v>
      </c>
      <c r="S87" s="1">
        <f>S47/S71</f>
        <v>7396.6479233263544</v>
      </c>
      <c r="T87" s="1">
        <f>T47/T71</f>
        <v>7666.6250433111672</v>
      </c>
      <c r="U87" s="1">
        <f>U47/U71</f>
        <v>7643.3991625721656</v>
      </c>
    </row>
    <row r="88" spans="2:23" x14ac:dyDescent="0.15">
      <c r="B88" t="s">
        <v>164</v>
      </c>
    </row>
    <row r="89" spans="2:23" x14ac:dyDescent="0.15">
      <c r="B89" t="s">
        <v>70</v>
      </c>
      <c r="C89" s="1">
        <f>C87*1000000/C74</f>
        <v>2242.0157755594009</v>
      </c>
      <c r="D89" s="1">
        <f t="shared" ref="D89:K89" si="33">D87*1000000/D74</f>
        <v>2223.0182416260095</v>
      </c>
      <c r="E89" s="1">
        <f t="shared" si="33"/>
        <v>2334.839326603324</v>
      </c>
      <c r="F89" s="1">
        <f t="shared" si="33"/>
        <v>2503.5094384774789</v>
      </c>
      <c r="G89" s="1">
        <f t="shared" si="33"/>
        <v>2610.9410468773617</v>
      </c>
      <c r="H89" s="1">
        <f t="shared" si="33"/>
        <v>2762.6927015392407</v>
      </c>
      <c r="I89" s="1">
        <f t="shared" si="33"/>
        <v>2783.7173610148056</v>
      </c>
      <c r="J89" s="1">
        <f t="shared" si="33"/>
        <v>2635.591504670113</v>
      </c>
      <c r="K89" s="1">
        <f t="shared" si="33"/>
        <v>2750.2785279525833</v>
      </c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3" x14ac:dyDescent="0.15">
      <c r="B90" t="s">
        <v>14</v>
      </c>
      <c r="C90" s="1">
        <f>C87*1000000/C75</f>
        <v>2268.7883986948673</v>
      </c>
      <c r="D90" s="1">
        <f t="shared" ref="D90:K90" si="34">D87*1000000/D75</f>
        <v>2251.272102009772</v>
      </c>
      <c r="E90" s="1">
        <f t="shared" si="34"/>
        <v>2364.8085247845911</v>
      </c>
      <c r="F90" s="1">
        <f t="shared" si="34"/>
        <v>2536.9227992677315</v>
      </c>
      <c r="G90" s="1">
        <f t="shared" si="34"/>
        <v>2646.8187505651167</v>
      </c>
      <c r="H90" s="1">
        <f t="shared" si="34"/>
        <v>2801.9034662193117</v>
      </c>
      <c r="I90" s="1">
        <f t="shared" si="34"/>
        <v>2824.2270755081508</v>
      </c>
      <c r="J90" s="1">
        <f t="shared" si="34"/>
        <v>2673.0055254017761</v>
      </c>
      <c r="K90" s="1">
        <f t="shared" si="34"/>
        <v>2789.3206092767705</v>
      </c>
      <c r="L90" s="1">
        <f t="shared" ref="L90:Q90" si="35">L87*1000000/L75</f>
        <v>2397.0042542639235</v>
      </c>
      <c r="M90" s="1">
        <f t="shared" si="35"/>
        <v>2263.7172004069494</v>
      </c>
      <c r="N90" s="1">
        <f t="shared" si="35"/>
        <v>2279.2229139149326</v>
      </c>
      <c r="O90" s="1">
        <f t="shared" si="35"/>
        <v>2229.0311874992494</v>
      </c>
      <c r="P90" s="1">
        <f t="shared" si="35"/>
        <v>2238.3118534007899</v>
      </c>
      <c r="Q90" s="1">
        <f t="shared" si="35"/>
        <v>2335.5139605255731</v>
      </c>
      <c r="R90" s="1">
        <f>R87*1000000/R75</f>
        <v>2465.8935363644841</v>
      </c>
      <c r="S90" s="1">
        <f>S87*1000000/S75</f>
        <v>2549.1539085129507</v>
      </c>
      <c r="T90" s="1">
        <f>T87*1000000/T75</f>
        <v>2644.8585544888097</v>
      </c>
      <c r="U90" s="1">
        <f>U87*1000000/U75</f>
        <v>2632.3580820751959</v>
      </c>
    </row>
    <row r="91" spans="2:23" x14ac:dyDescent="0.15">
      <c r="M91" s="1"/>
      <c r="N91" s="1"/>
      <c r="O91" s="1"/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5924.4</v>
      </c>
      <c r="O94" s="4">
        <f>SUM(O95:O99)</f>
        <v>6099.16</v>
      </c>
      <c r="P94" s="4">
        <f>SUM(P95:P99)</f>
        <v>5971.57</v>
      </c>
      <c r="Q94" s="4">
        <f>SUM(Q95:Q99)</f>
        <v>6316.25</v>
      </c>
      <c r="R94" s="4">
        <f>SUM(R95:R99)</f>
        <v>6457.93</v>
      </c>
      <c r="S94" s="4">
        <v>6750.9214922299998</v>
      </c>
      <c r="T94" s="45">
        <v>7026.13</v>
      </c>
      <c r="U94" s="45">
        <v>7430.71</v>
      </c>
      <c r="V94" s="4">
        <v>7594.6368714499995</v>
      </c>
      <c r="W94" s="4">
        <v>7557.4529666699982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1770.27</v>
      </c>
      <c r="O95" s="1">
        <v>1760.24</v>
      </c>
      <c r="P95" s="1">
        <v>1701.93</v>
      </c>
      <c r="Q95" s="1">
        <v>1775.79</v>
      </c>
      <c r="R95" s="1">
        <v>1873.13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1447.37</v>
      </c>
      <c r="O96" s="1">
        <v>1703.25</v>
      </c>
      <c r="P96" s="1">
        <v>1722.26</v>
      </c>
      <c r="Q96" s="1">
        <v>1904.05</v>
      </c>
      <c r="R96" s="1">
        <v>1939.86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745.97</v>
      </c>
      <c r="O97" s="1">
        <v>831.41</v>
      </c>
      <c r="P97" s="1">
        <v>868.54</v>
      </c>
      <c r="Q97" s="1">
        <v>862.99</v>
      </c>
      <c r="R97" s="1">
        <v>865.97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861.38</v>
      </c>
      <c r="O98" s="1">
        <v>639.27</v>
      </c>
      <c r="P98" s="1">
        <v>562.84</v>
      </c>
      <c r="Q98" s="1">
        <v>576.53</v>
      </c>
      <c r="R98" s="1">
        <v>566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1099.4100000000001</v>
      </c>
      <c r="O99" s="1">
        <v>1164.99</v>
      </c>
      <c r="P99" s="1">
        <v>1116</v>
      </c>
      <c r="Q99" s="1">
        <v>1196.8900000000001</v>
      </c>
      <c r="R99" s="1">
        <v>1212.97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301.13</v>
      </c>
      <c r="N101" s="4">
        <f>SUM(N102:N106)</f>
        <v>257.8</v>
      </c>
      <c r="O101" s="4">
        <f>SUM(O102:O106)</f>
        <v>1.4300000000000068</v>
      </c>
      <c r="P101" s="4">
        <f>SUM(P102:P106)</f>
        <v>363.2</v>
      </c>
      <c r="Q101" s="4">
        <v>367.62</v>
      </c>
      <c r="R101" s="4">
        <v>442.47444144999997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26.95</v>
      </c>
      <c r="N102" s="1">
        <v>202.09</v>
      </c>
      <c r="O102" s="1">
        <v>-55.55</v>
      </c>
      <c r="P102" s="1">
        <v>121.74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-14.99</v>
      </c>
      <c r="N103" s="1">
        <v>-91.33</v>
      </c>
      <c r="O103" s="1">
        <v>-100.46</v>
      </c>
      <c r="P103" s="1">
        <v>44.65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-48.14</v>
      </c>
      <c r="N104" s="1">
        <v>-101.53</v>
      </c>
      <c r="O104" s="1">
        <v>-101.64</v>
      </c>
      <c r="P104" s="12">
        <v>-6.42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337.48</v>
      </c>
      <c r="N105" s="1">
        <v>248.57</v>
      </c>
      <c r="O105" s="1">
        <v>259.08</v>
      </c>
      <c r="P105" s="1">
        <v>203.23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-0.17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43.445</v>
      </c>
      <c r="O109" s="1">
        <v>89.768000000000001</v>
      </c>
      <c r="P109" s="1">
        <v>59.268958869999992</v>
      </c>
      <c r="Q109" s="1">
        <v>67.028999999999996</v>
      </c>
      <c r="R109" s="1">
        <v>70.175358330000009</v>
      </c>
      <c r="S109" s="1">
        <v>77.796000000000006</v>
      </c>
      <c r="T109" s="1">
        <v>79.227999999999994</v>
      </c>
      <c r="U109" s="1">
        <v>83.1159873</v>
      </c>
    </row>
    <row r="110" spans="2:21" x14ac:dyDescent="0.15">
      <c r="B110" t="s">
        <v>128</v>
      </c>
      <c r="N110" s="1"/>
      <c r="O110" s="1"/>
      <c r="P110" s="1"/>
    </row>
    <row r="111" spans="2:21" x14ac:dyDescent="0.15">
      <c r="N111" s="1"/>
      <c r="O111" s="1"/>
      <c r="P111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W110"/>
  <sheetViews>
    <sheetView topLeftCell="A4" zoomScale="150" zoomScaleNormal="150" zoomScalePageLayoutView="150" workbookViewId="0">
      <pane xSplit="15520" ySplit="4000" topLeftCell="S34" activePane="bottomRight"/>
      <selection activeCell="B4" sqref="B1:B1048576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2" customWidth="1"/>
    <col min="2" max="2" width="57.83203125" customWidth="1"/>
    <col min="3" max="3" width="9.33203125" customWidth="1"/>
    <col min="4" max="6" width="9.83203125" customWidth="1"/>
  </cols>
  <sheetData>
    <row r="4" spans="2:22" x14ac:dyDescent="0.15">
      <c r="B4" s="7" t="s">
        <v>5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3973.9219470076082</v>
      </c>
      <c r="D9" s="4">
        <f t="shared" si="1"/>
        <v>4695.6509767795797</v>
      </c>
      <c r="E9" s="4">
        <f t="shared" si="1"/>
        <v>5622.9395380831766</v>
      </c>
      <c r="F9" s="4">
        <f t="shared" si="1"/>
        <v>6221.9307390295035</v>
      </c>
      <c r="G9" s="4">
        <f t="shared" si="1"/>
        <v>7652.0763304555594</v>
      </c>
      <c r="H9" s="4">
        <f t="shared" si="1"/>
        <v>7757.7401251814472</v>
      </c>
      <c r="I9" s="4">
        <f t="shared" si="1"/>
        <v>6506.8156121744923</v>
      </c>
      <c r="J9" s="4">
        <f t="shared" si="1"/>
        <v>5699.1638093264319</v>
      </c>
      <c r="K9" s="4">
        <f t="shared" si="1"/>
        <v>7103.2205893264318</v>
      </c>
      <c r="L9" s="4">
        <f t="shared" si="1"/>
        <v>6977.5173785167253</v>
      </c>
      <c r="M9" s="4">
        <f t="shared" si="1"/>
        <v>6679.1643021346781</v>
      </c>
      <c r="N9" s="4">
        <f t="shared" si="1"/>
        <v>6262.25267660584</v>
      </c>
      <c r="O9" s="4">
        <f t="shared" si="1"/>
        <v>6186.5839066743702</v>
      </c>
      <c r="P9" s="4">
        <f t="shared" si="1"/>
        <v>6386.7271139578979</v>
      </c>
      <c r="Q9" s="4">
        <f>Q10+Q17</f>
        <v>6873.0155050032499</v>
      </c>
      <c r="R9" s="4">
        <f>R10+R17</f>
        <v>6903.7807056969068</v>
      </c>
      <c r="S9" s="4">
        <f>S10+S17</f>
        <v>7338.0084343413346</v>
      </c>
      <c r="T9" s="4">
        <f>T10+T17</f>
        <v>7985.2047861309384</v>
      </c>
      <c r="U9" s="4">
        <f>U10+U17</f>
        <v>8332.0017064710592</v>
      </c>
    </row>
    <row r="10" spans="2:22" x14ac:dyDescent="0.15">
      <c r="B10" s="5" t="s">
        <v>96</v>
      </c>
      <c r="C10" s="6">
        <f>SUM(C11:C16)</f>
        <v>1917.5478094179803</v>
      </c>
      <c r="D10" s="6">
        <f t="shared" ref="D10:L10" si="2">SUM(D11:D16)</f>
        <v>2463.9299767795792</v>
      </c>
      <c r="E10" s="6">
        <f t="shared" si="2"/>
        <v>3076.3402380831767</v>
      </c>
      <c r="F10" s="6">
        <f t="shared" si="2"/>
        <v>3322.9825490295038</v>
      </c>
      <c r="G10" s="6">
        <f t="shared" si="2"/>
        <v>4275.1738804555589</v>
      </c>
      <c r="H10" s="6">
        <f t="shared" si="2"/>
        <v>4151.7527851814475</v>
      </c>
      <c r="I10" s="6">
        <f t="shared" si="2"/>
        <v>2941.1425621744929</v>
      </c>
      <c r="J10" s="6">
        <f t="shared" si="2"/>
        <v>2285.0991293264315</v>
      </c>
      <c r="K10" s="6">
        <f>J10</f>
        <v>2285.0991293264315</v>
      </c>
      <c r="L10" s="6">
        <f t="shared" si="2"/>
        <v>2357.7649185167256</v>
      </c>
      <c r="M10" s="6">
        <f t="shared" ref="M10:R10" si="3">SUM(M11:M16)</f>
        <v>2086.1946307446779</v>
      </c>
      <c r="N10" s="6">
        <f t="shared" si="3"/>
        <v>1977.1751770758406</v>
      </c>
      <c r="O10" s="6">
        <f t="shared" si="3"/>
        <v>1956.8211086343708</v>
      </c>
      <c r="P10" s="6">
        <f t="shared" si="3"/>
        <v>2093.9308717378972</v>
      </c>
      <c r="Q10" s="6">
        <f t="shared" si="3"/>
        <v>2280.1714757532504</v>
      </c>
      <c r="R10" s="6">
        <f t="shared" si="3"/>
        <v>2284.0997915969078</v>
      </c>
      <c r="S10" s="6">
        <f>SUM(S11:S16)</f>
        <v>2416.8867422213343</v>
      </c>
      <c r="T10" s="6">
        <f>SUM(T11:T16)</f>
        <v>2669.3632772209385</v>
      </c>
      <c r="U10" s="6">
        <f>SUM(U11:U16)</f>
        <v>2650.81465553106</v>
      </c>
    </row>
    <row r="11" spans="2:22" x14ac:dyDescent="0.15">
      <c r="B11" t="s">
        <v>132</v>
      </c>
      <c r="C11" s="1">
        <v>263.56980002664335</v>
      </c>
      <c r="D11" s="1">
        <v>274.97140352575428</v>
      </c>
      <c r="E11" s="1">
        <v>292.34321322715175</v>
      </c>
      <c r="F11" s="1">
        <v>314.74579056730215</v>
      </c>
      <c r="G11" s="1">
        <v>411.99749685373371</v>
      </c>
      <c r="H11" s="1">
        <v>410.14240554230292</v>
      </c>
      <c r="I11" s="1">
        <v>448.83507841813298</v>
      </c>
      <c r="J11" s="1">
        <v>432.821103334231</v>
      </c>
      <c r="K11" s="1">
        <v>432.821103334231</v>
      </c>
      <c r="L11" s="1">
        <v>499.52192541860904</v>
      </c>
      <c r="M11" s="1">
        <v>460.24870482080894</v>
      </c>
      <c r="N11" s="1">
        <v>506.28108256941914</v>
      </c>
      <c r="O11" s="1">
        <v>504.43633990578974</v>
      </c>
      <c r="P11" s="1">
        <v>529.17987161388248</v>
      </c>
      <c r="Q11" s="1">
        <v>549.59470197448104</v>
      </c>
      <c r="R11" s="1">
        <v>589.5592674638616</v>
      </c>
      <c r="S11" s="1">
        <v>569.42360077550416</v>
      </c>
      <c r="T11" s="1">
        <v>640.87005792854018</v>
      </c>
      <c r="U11" s="1">
        <v>678.82807221618259</v>
      </c>
    </row>
    <row r="12" spans="2:22" x14ac:dyDescent="0.15">
      <c r="B12" t="s">
        <v>6</v>
      </c>
      <c r="C12" s="1">
        <v>77.995000000000005</v>
      </c>
      <c r="D12" s="1">
        <v>81.183999999999997</v>
      </c>
      <c r="E12" s="1">
        <v>85.661000000000001</v>
      </c>
      <c r="F12" s="1">
        <v>103.096</v>
      </c>
      <c r="G12" s="1">
        <v>122.73399999999999</v>
      </c>
      <c r="H12" s="1">
        <v>147.38900000000001</v>
      </c>
      <c r="I12" s="1">
        <v>163.96600000000001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2:22" x14ac:dyDescent="0.15">
      <c r="B13" t="s">
        <v>67</v>
      </c>
      <c r="C13" s="1">
        <v>129.374</v>
      </c>
      <c r="D13" s="1">
        <v>180.255</v>
      </c>
      <c r="E13" s="1">
        <v>205.13361425393285</v>
      </c>
      <c r="F13" s="1">
        <v>226.9732839050595</v>
      </c>
      <c r="G13" s="1">
        <v>284.94102114635228</v>
      </c>
      <c r="H13" s="1">
        <v>312.44192699647272</v>
      </c>
      <c r="I13" s="1">
        <v>366.81945731222373</v>
      </c>
      <c r="J13" s="1">
        <v>334.08798496544705</v>
      </c>
      <c r="K13" s="1">
        <f>J13</f>
        <v>334.08798496544705</v>
      </c>
      <c r="L13" s="1">
        <v>358.07833635169976</v>
      </c>
      <c r="M13" s="1">
        <v>377.73921880412769</v>
      </c>
      <c r="N13" s="1">
        <v>369.23771617043536</v>
      </c>
      <c r="O13" s="1">
        <v>399.1388345021719</v>
      </c>
      <c r="P13" s="1">
        <v>422.85946228907142</v>
      </c>
      <c r="Q13" s="1">
        <v>462.4578964653669</v>
      </c>
      <c r="R13" s="1">
        <v>439.10538929904391</v>
      </c>
      <c r="S13" s="1">
        <v>440.49300056385323</v>
      </c>
      <c r="T13" s="1">
        <v>434.51510704298028</v>
      </c>
      <c r="U13" s="1">
        <v>452.07385311546858</v>
      </c>
    </row>
    <row r="14" spans="2:22" x14ac:dyDescent="0.15">
      <c r="B14" t="s">
        <v>13</v>
      </c>
      <c r="C14" s="1">
        <v>1217.6024206978282</v>
      </c>
      <c r="D14" s="1">
        <v>1686.9259999999999</v>
      </c>
      <c r="E14" s="1">
        <v>2222.1179999999999</v>
      </c>
      <c r="F14" s="1">
        <v>2385.7780000000002</v>
      </c>
      <c r="G14" s="1">
        <v>3175.6640000000002</v>
      </c>
      <c r="H14" s="1">
        <v>2994.9520000000002</v>
      </c>
      <c r="I14" s="1">
        <v>1720.9290000000001</v>
      </c>
      <c r="J14" s="1">
        <v>1288.357</v>
      </c>
      <c r="K14" s="1">
        <v>1288.357</v>
      </c>
      <c r="L14" s="1">
        <v>1291.586</v>
      </c>
      <c r="M14" s="1">
        <v>1038.018</v>
      </c>
      <c r="N14" s="1">
        <v>915.85806349999996</v>
      </c>
      <c r="O14" s="1">
        <v>913.24745700000005</v>
      </c>
      <c r="P14" s="1">
        <v>1013.2552705000001</v>
      </c>
      <c r="Q14" s="1">
        <v>1141.4313385</v>
      </c>
      <c r="R14" s="1">
        <v>1127.5712020000001</v>
      </c>
      <c r="S14" s="1">
        <v>1278.9221130000001</v>
      </c>
      <c r="T14" s="1">
        <v>1475.7035900000001</v>
      </c>
      <c r="U14" s="1">
        <v>1389.5996525</v>
      </c>
    </row>
    <row r="15" spans="2:22" ht="16" x14ac:dyDescent="0.2">
      <c r="B15" t="s">
        <v>44</v>
      </c>
      <c r="C15" s="1">
        <v>229.00658869350872</v>
      </c>
      <c r="D15" s="1">
        <v>240.59357325382518</v>
      </c>
      <c r="E15" s="1">
        <v>271.08441060209202</v>
      </c>
      <c r="F15" s="1">
        <v>292.38947455714191</v>
      </c>
      <c r="G15" s="1">
        <v>279.83736245547232</v>
      </c>
      <c r="H15" s="1">
        <v>286.8274526426714</v>
      </c>
      <c r="I15" s="1">
        <v>240.59302644413597</v>
      </c>
      <c r="J15" s="1">
        <v>229.83304102675362</v>
      </c>
      <c r="K15" s="1">
        <v>229.83304102675362</v>
      </c>
      <c r="L15" s="1">
        <v>208.57865674641661</v>
      </c>
      <c r="M15" s="1">
        <v>210.18870711974114</v>
      </c>
      <c r="N15" s="1">
        <v>185.79831483598628</v>
      </c>
      <c r="O15" s="24">
        <v>139.99847722640928</v>
      </c>
      <c r="P15" s="1">
        <v>128.63626733494289</v>
      </c>
      <c r="Q15" s="1">
        <v>126.68753881340247</v>
      </c>
      <c r="R15" s="1">
        <v>127.86393283400227</v>
      </c>
      <c r="S15" s="1">
        <v>128.04802788197699</v>
      </c>
      <c r="T15" s="1">
        <v>118.27452224941761</v>
      </c>
      <c r="U15" s="1">
        <v>130.31307769940878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1" x14ac:dyDescent="0.15">
      <c r="B17" s="5" t="s">
        <v>17</v>
      </c>
      <c r="C17" s="6">
        <f>C18+C19+C20+C21</f>
        <v>2056.3741375896279</v>
      </c>
      <c r="D17" s="6">
        <f t="shared" ref="D17:U17" si="4">D18+D19+D20+D21</f>
        <v>2231.721</v>
      </c>
      <c r="E17" s="6">
        <f t="shared" si="4"/>
        <v>2546.5992999999999</v>
      </c>
      <c r="F17" s="6">
        <f t="shared" si="4"/>
        <v>2898.9481900000001</v>
      </c>
      <c r="G17" s="6">
        <f t="shared" si="4"/>
        <v>3376.9024500000005</v>
      </c>
      <c r="H17" s="6">
        <f t="shared" si="4"/>
        <v>3605.9873399999997</v>
      </c>
      <c r="I17" s="6">
        <f t="shared" si="4"/>
        <v>3565.6730499999994</v>
      </c>
      <c r="J17" s="6">
        <f t="shared" si="4"/>
        <v>3414.06468</v>
      </c>
      <c r="K17" s="6">
        <f t="shared" si="4"/>
        <v>4818.1214600000003</v>
      </c>
      <c r="L17" s="6">
        <f t="shared" si="4"/>
        <v>4619.7524599999997</v>
      </c>
      <c r="M17" s="6">
        <f t="shared" si="4"/>
        <v>4592.9696713900003</v>
      </c>
      <c r="N17" s="6">
        <f t="shared" si="4"/>
        <v>4285.0774995299989</v>
      </c>
      <c r="O17" s="6">
        <f t="shared" si="4"/>
        <v>4229.7627980399993</v>
      </c>
      <c r="P17" s="6">
        <f t="shared" si="4"/>
        <v>4292.7962422200007</v>
      </c>
      <c r="Q17" s="6">
        <f t="shared" si="4"/>
        <v>4592.844029249999</v>
      </c>
      <c r="R17" s="6">
        <f t="shared" si="4"/>
        <v>4619.6809140999985</v>
      </c>
      <c r="S17" s="6">
        <f t="shared" si="4"/>
        <v>4921.1216921200003</v>
      </c>
      <c r="T17" s="6">
        <f t="shared" si="4"/>
        <v>5315.8415089099999</v>
      </c>
      <c r="U17" s="6">
        <f t="shared" si="4"/>
        <v>5681.1870509399987</v>
      </c>
    </row>
    <row r="18" spans="2:21" ht="16" x14ac:dyDescent="0.2">
      <c r="B18" t="s">
        <v>119</v>
      </c>
      <c r="C18" s="1">
        <v>1750.0923585796281</v>
      </c>
      <c r="D18" s="1">
        <v>1891.047</v>
      </c>
      <c r="E18" s="1">
        <v>2164.3229999999999</v>
      </c>
      <c r="F18" s="1">
        <v>2472.7534000000001</v>
      </c>
      <c r="G18" s="1">
        <v>2914.7576200000003</v>
      </c>
      <c r="H18" s="1">
        <v>3132.6173799999997</v>
      </c>
      <c r="I18" s="1">
        <v>3249.9640299999996</v>
      </c>
      <c r="J18" s="1">
        <v>3170.9696400000003</v>
      </c>
      <c r="K18" s="1">
        <v>4575.0264200000001</v>
      </c>
      <c r="L18" s="1">
        <v>4394.7185799999997</v>
      </c>
      <c r="M18" s="1">
        <v>4402.5993853099999</v>
      </c>
      <c r="N18" s="1">
        <v>4113.2749713399999</v>
      </c>
      <c r="O18" s="24">
        <v>4160.1553786200002</v>
      </c>
      <c r="P18" s="24">
        <v>4257.4269950900007</v>
      </c>
      <c r="Q18" s="24">
        <v>4552.4934674499991</v>
      </c>
      <c r="R18" s="24">
        <v>4559.459950819999</v>
      </c>
      <c r="S18" s="24">
        <v>4848.73391309</v>
      </c>
      <c r="T18" s="24">
        <v>5226.3457820200001</v>
      </c>
      <c r="U18" s="24">
        <v>5578.4912916599988</v>
      </c>
    </row>
    <row r="19" spans="2:21" ht="14" x14ac:dyDescent="0.2">
      <c r="B19" t="s">
        <v>62</v>
      </c>
      <c r="C19" s="1">
        <v>181.38764405999999</v>
      </c>
      <c r="D19" s="1">
        <v>203.76400000000001</v>
      </c>
      <c r="E19" s="1">
        <v>237.91</v>
      </c>
      <c r="F19" s="1">
        <v>277.48259999999999</v>
      </c>
      <c r="G19" s="1">
        <v>308.26458000000002</v>
      </c>
      <c r="H19" s="1">
        <v>315.17408</v>
      </c>
      <c r="I19" s="1">
        <v>166.95194000000001</v>
      </c>
      <c r="J19" s="1">
        <v>101.91316999999999</v>
      </c>
      <c r="K19" s="1">
        <v>101.91316999999999</v>
      </c>
      <c r="L19" s="1">
        <v>86.347769999999997</v>
      </c>
      <c r="M19" s="1">
        <v>59.774101560000005</v>
      </c>
      <c r="N19" s="1">
        <v>41.238198369999999</v>
      </c>
      <c r="O19" s="25">
        <v>32.093693600000002</v>
      </c>
      <c r="P19" s="35">
        <v>32.81682713</v>
      </c>
      <c r="Q19" s="35">
        <v>37.06326267</v>
      </c>
      <c r="R19" s="35">
        <v>41.369174559999983</v>
      </c>
      <c r="S19" s="35">
        <v>52.615588219999999</v>
      </c>
      <c r="T19" s="10">
        <v>66.835141460000017</v>
      </c>
      <c r="U19" s="1">
        <v>74.901509700000005</v>
      </c>
    </row>
    <row r="20" spans="2:21" x14ac:dyDescent="0.15">
      <c r="B20" t="s">
        <v>18</v>
      </c>
      <c r="C20" s="1">
        <v>124.89413495000001</v>
      </c>
      <c r="D20" s="1">
        <v>136.91</v>
      </c>
      <c r="E20" s="1">
        <v>144.3663</v>
      </c>
      <c r="F20" s="1">
        <v>148.71218999999999</v>
      </c>
      <c r="G20" s="1">
        <v>153.88024999999999</v>
      </c>
      <c r="H20" s="1">
        <v>158.19588000000002</v>
      </c>
      <c r="I20" s="1">
        <v>148.75708</v>
      </c>
      <c r="J20" s="1">
        <v>141.18187</v>
      </c>
      <c r="K20" s="1">
        <v>141.18187</v>
      </c>
      <c r="L20" s="1">
        <v>138.68610999999999</v>
      </c>
      <c r="M20" s="1">
        <v>130.59618452000001</v>
      </c>
      <c r="N20" s="1">
        <v>119.68697981999999</v>
      </c>
      <c r="O20" s="1">
        <v>30.560045820000006</v>
      </c>
      <c r="S20" s="1"/>
      <c r="T20" s="1"/>
    </row>
    <row r="21" spans="2:21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10.87735</v>
      </c>
      <c r="O21" s="31">
        <v>6.9536800000000003</v>
      </c>
      <c r="P21" s="33">
        <v>2.5524200000000001</v>
      </c>
      <c r="Q21" s="33">
        <v>3.2872991300000001</v>
      </c>
      <c r="R21" s="33">
        <v>18.851788720000002</v>
      </c>
      <c r="S21" s="33">
        <v>19.772190810000001</v>
      </c>
      <c r="T21" s="33">
        <v>22.660585429999998</v>
      </c>
      <c r="U21" s="33">
        <v>27.794249579999999</v>
      </c>
    </row>
    <row r="22" spans="2:21" x14ac:dyDescent="0.15">
      <c r="M22" s="1"/>
      <c r="N22" s="1"/>
      <c r="O22" s="1"/>
      <c r="S22" s="1"/>
      <c r="T22" s="1"/>
    </row>
    <row r="23" spans="2:21" x14ac:dyDescent="0.15">
      <c r="B23" s="3" t="s">
        <v>19</v>
      </c>
      <c r="C23" s="4">
        <f>C24+C25+C26</f>
        <v>3411.822435392633</v>
      </c>
      <c r="D23" s="4">
        <f t="shared" ref="D23:K23" si="5">D24+D25+D26</f>
        <v>3711.951</v>
      </c>
      <c r="E23" s="4">
        <f t="shared" si="5"/>
        <v>4008.3882400000002</v>
      </c>
      <c r="F23" s="4">
        <f t="shared" si="5"/>
        <v>4387.244889999999</v>
      </c>
      <c r="G23" s="4">
        <f t="shared" si="5"/>
        <v>4749.95604</v>
      </c>
      <c r="H23" s="4">
        <f t="shared" si="5"/>
        <v>4915.5014099999999</v>
      </c>
      <c r="I23" s="4">
        <f t="shared" si="5"/>
        <v>4445.8357799999994</v>
      </c>
      <c r="J23" s="4">
        <f t="shared" si="5"/>
        <v>3566.5133500000002</v>
      </c>
      <c r="K23" s="4">
        <f t="shared" si="5"/>
        <v>5041.7895779285718</v>
      </c>
      <c r="L23" s="4">
        <f>L24+L25+L26</f>
        <v>6475.0478599999997</v>
      </c>
      <c r="M23" s="4">
        <f>M24+M25+M26</f>
        <v>6348.2884873730554</v>
      </c>
      <c r="N23" s="4">
        <f>N24+N25+N26</f>
        <v>6307.5529383404755</v>
      </c>
      <c r="O23" s="4">
        <f t="shared" ref="O23:U23" si="6">O24+O25+O26+O27</f>
        <v>6731.4045290123686</v>
      </c>
      <c r="P23" s="4">
        <f t="shared" si="6"/>
        <v>7090.1996213033717</v>
      </c>
      <c r="Q23" s="4">
        <f t="shared" si="6"/>
        <v>7412.4734653298819</v>
      </c>
      <c r="R23" s="4">
        <f t="shared" si="6"/>
        <v>7614.2002013948922</v>
      </c>
      <c r="S23" s="4">
        <f t="shared" si="6"/>
        <v>7674.6852208016071</v>
      </c>
      <c r="T23" s="4">
        <f t="shared" si="6"/>
        <v>8341.1569780749123</v>
      </c>
      <c r="U23" s="4">
        <f t="shared" si="6"/>
        <v>8751.237907803712</v>
      </c>
    </row>
    <row r="24" spans="2:21" ht="16" x14ac:dyDescent="0.2">
      <c r="B24" t="s">
        <v>20</v>
      </c>
      <c r="C24" s="1">
        <v>2221.2467285278203</v>
      </c>
      <c r="D24" s="1">
        <v>2447.7910000000002</v>
      </c>
      <c r="E24" s="1">
        <v>2674.3009999999999</v>
      </c>
      <c r="F24" s="1">
        <v>3010.3495099999996</v>
      </c>
      <c r="G24" s="1">
        <v>3311.0702099999999</v>
      </c>
      <c r="H24" s="1">
        <v>3373.3850000000002</v>
      </c>
      <c r="I24" s="1">
        <v>2912.2823399999997</v>
      </c>
      <c r="J24" s="1">
        <v>2049.1664000000001</v>
      </c>
      <c r="K24" s="1">
        <v>2927.3805714285718</v>
      </c>
      <c r="L24" s="1">
        <v>4328.4515000000001</v>
      </c>
      <c r="M24" s="1">
        <v>4324.5524588184198</v>
      </c>
      <c r="N24" s="1">
        <v>4387.0283459494203</v>
      </c>
      <c r="O24" s="24">
        <v>4635.1330702637588</v>
      </c>
      <c r="P24" s="24">
        <v>4889.2187127356665</v>
      </c>
      <c r="Q24" s="24">
        <v>5165.6622605477833</v>
      </c>
      <c r="R24" s="24">
        <v>5322.9026071452909</v>
      </c>
      <c r="S24" s="24">
        <v>5351.6752437856721</v>
      </c>
      <c r="T24" s="24">
        <v>5977.1303971052039</v>
      </c>
      <c r="U24" s="24">
        <v>6135.3642784516387</v>
      </c>
    </row>
    <row r="25" spans="2:21" x14ac:dyDescent="0.15">
      <c r="B25" t="s">
        <v>24</v>
      </c>
      <c r="C25" s="1">
        <v>1091.7437068648128</v>
      </c>
      <c r="D25" s="1">
        <v>1148.9280000000001</v>
      </c>
      <c r="E25" s="1">
        <v>1214.18974</v>
      </c>
      <c r="F25" s="1">
        <v>1245.8785699999999</v>
      </c>
      <c r="G25" s="1">
        <v>1287.8860199999999</v>
      </c>
      <c r="H25" s="1">
        <v>1374.9751799999999</v>
      </c>
      <c r="I25" s="1">
        <v>1349.3084199999998</v>
      </c>
      <c r="J25" s="1">
        <v>1326.8045700000002</v>
      </c>
      <c r="K25" s="1">
        <v>1923.8666264999999</v>
      </c>
      <c r="L25" s="1">
        <v>1934.71084</v>
      </c>
      <c r="M25" s="1">
        <v>1810.1145394525163</v>
      </c>
      <c r="N25" s="1">
        <v>1680.1628245417235</v>
      </c>
      <c r="O25" s="1">
        <v>1764.1664230102551</v>
      </c>
      <c r="P25" s="1">
        <v>1816.8727601979947</v>
      </c>
      <c r="Q25" s="1">
        <v>1858.345042935877</v>
      </c>
      <c r="R25" s="1">
        <v>1913.9038862319378</v>
      </c>
      <c r="S25" s="1">
        <v>1936.4576193671458</v>
      </c>
      <c r="T25" s="1">
        <v>1964.1518686902677</v>
      </c>
      <c r="U25" s="1">
        <v>2201.6474115488713</v>
      </c>
    </row>
    <row r="26" spans="2:21" ht="14" x14ac:dyDescent="0.2">
      <c r="B26" t="s">
        <v>100</v>
      </c>
      <c r="C26" s="1">
        <v>98.831999999999994</v>
      </c>
      <c r="D26" s="1">
        <v>115.232</v>
      </c>
      <c r="E26" s="1">
        <v>119.89749999999999</v>
      </c>
      <c r="F26" s="1">
        <v>131.01680999999999</v>
      </c>
      <c r="G26" s="1">
        <v>150.99981</v>
      </c>
      <c r="H26" s="1">
        <v>167.14123000000001</v>
      </c>
      <c r="I26" s="1">
        <v>184.24502000000001</v>
      </c>
      <c r="J26" s="1">
        <v>190.54238000000001</v>
      </c>
      <c r="K26" s="1">
        <v>190.54238000000001</v>
      </c>
      <c r="L26" s="1">
        <v>211.88551999999999</v>
      </c>
      <c r="M26" s="1">
        <v>213.62148910211866</v>
      </c>
      <c r="N26" s="1">
        <v>240.36176784933164</v>
      </c>
      <c r="O26" s="25">
        <v>227.69676071836471</v>
      </c>
      <c r="P26" s="25">
        <v>214.60017213703838</v>
      </c>
      <c r="Q26" s="25">
        <v>217.55863819073784</v>
      </c>
      <c r="R26" s="25">
        <v>205.78641065077366</v>
      </c>
      <c r="S26" s="25">
        <v>209.55843008479729</v>
      </c>
      <c r="T26" s="25">
        <v>216.53399989106961</v>
      </c>
      <c r="U26" s="25">
        <v>222.97643509521805</v>
      </c>
    </row>
    <row r="27" spans="2:21" ht="14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104.40827501999</v>
      </c>
      <c r="P27" s="36">
        <v>169.50797623267201</v>
      </c>
      <c r="Q27" s="36">
        <v>170.907523655484</v>
      </c>
      <c r="R27" s="36">
        <v>171.60729736688998</v>
      </c>
      <c r="S27" s="36">
        <v>176.99392756399195</v>
      </c>
      <c r="T27" s="36">
        <v>183.34071238837197</v>
      </c>
      <c r="U27" s="36">
        <v>191.24978270798397</v>
      </c>
    </row>
    <row r="28" spans="2:21" x14ac:dyDescent="0.15">
      <c r="M28" s="1"/>
      <c r="N28" s="1"/>
      <c r="O28" s="1"/>
    </row>
    <row r="29" spans="2:21" x14ac:dyDescent="0.15">
      <c r="B29" s="3" t="s">
        <v>101</v>
      </c>
      <c r="C29" s="4">
        <f t="shared" ref="C29:U29" si="7">SUM(C30:C38)</f>
        <v>5925.1489882080004</v>
      </c>
      <c r="D29" s="4">
        <f t="shared" si="7"/>
        <v>6305.5511759519995</v>
      </c>
      <c r="E29" s="4">
        <f t="shared" si="7"/>
        <v>6552.4593803999996</v>
      </c>
      <c r="F29" s="4">
        <f t="shared" si="7"/>
        <v>7325.5596473919995</v>
      </c>
      <c r="G29" s="4">
        <f t="shared" si="7"/>
        <v>8336.4040931200016</v>
      </c>
      <c r="H29" s="4">
        <f t="shared" si="7"/>
        <v>8964.1986382239993</v>
      </c>
      <c r="I29" s="4">
        <f t="shared" si="7"/>
        <v>7558.7189537440008</v>
      </c>
      <c r="J29" s="4">
        <f t="shared" si="7"/>
        <v>5573.7073705788853</v>
      </c>
      <c r="K29" s="4">
        <f t="shared" si="7"/>
        <v>3776.5230351611017</v>
      </c>
      <c r="L29" s="4">
        <f t="shared" si="7"/>
        <v>5121.1947876294471</v>
      </c>
      <c r="M29" s="4">
        <f t="shared" si="7"/>
        <v>4682.3813878014334</v>
      </c>
      <c r="N29" s="4">
        <f t="shared" si="7"/>
        <v>4511.5163201216237</v>
      </c>
      <c r="O29" s="4">
        <f t="shared" si="7"/>
        <v>3674.3038025289034</v>
      </c>
      <c r="P29" s="4">
        <f t="shared" si="7"/>
        <v>4216.4930032107986</v>
      </c>
      <c r="Q29" s="4">
        <f t="shared" si="7"/>
        <v>4433.9938488096777</v>
      </c>
      <c r="R29" s="4">
        <f t="shared" si="7"/>
        <v>4551.8181966676939</v>
      </c>
      <c r="S29" s="4">
        <f t="shared" si="7"/>
        <v>4731.7118281700223</v>
      </c>
      <c r="T29" s="4">
        <f t="shared" si="7"/>
        <v>5105.591707849424</v>
      </c>
      <c r="U29" s="4">
        <f t="shared" si="7"/>
        <v>5246.1899486645343</v>
      </c>
    </row>
    <row r="30" spans="2:21" x14ac:dyDescent="0.15">
      <c r="B30" t="s">
        <v>102</v>
      </c>
      <c r="C30" s="1">
        <v>5905.3378282080002</v>
      </c>
      <c r="D30" s="1">
        <v>6305.5511759519995</v>
      </c>
      <c r="E30" s="1">
        <v>6487.6433803999998</v>
      </c>
      <c r="F30" s="1">
        <v>7325.5596473919995</v>
      </c>
      <c r="G30" s="1">
        <v>8245.2713431200009</v>
      </c>
      <c r="H30" s="1">
        <v>8854.8420382240001</v>
      </c>
      <c r="I30" s="1">
        <v>7338.2184637440005</v>
      </c>
      <c r="J30" s="1">
        <v>5191.9787405788857</v>
      </c>
      <c r="K30" s="1">
        <v>808.89688887475495</v>
      </c>
      <c r="L30" s="1">
        <v>1080.7190517301565</v>
      </c>
      <c r="M30" s="1">
        <v>663.18217505985695</v>
      </c>
      <c r="N30" s="1">
        <v>506.50714839145553</v>
      </c>
      <c r="O30" s="1">
        <v>-291.7843851491665</v>
      </c>
      <c r="P30" s="1">
        <v>-377.78851625094524</v>
      </c>
      <c r="Q30" s="1">
        <v>-380.37243828486237</v>
      </c>
      <c r="R30" s="1">
        <v>-360.51048598242721</v>
      </c>
      <c r="S30" s="1">
        <v>-367.0777949742353</v>
      </c>
      <c r="T30" s="1">
        <v>-409.94223460547556</v>
      </c>
      <c r="U30" s="1">
        <v>-423.8385815606199</v>
      </c>
    </row>
    <row r="31" spans="2:21" x14ac:dyDescent="0.15">
      <c r="B31" t="s">
        <v>23</v>
      </c>
      <c r="C31" s="1">
        <v>19.811160000000001</v>
      </c>
      <c r="D31" s="1">
        <v>0</v>
      </c>
      <c r="E31" s="1">
        <v>64.816000000000003</v>
      </c>
      <c r="F31" s="1">
        <v>0</v>
      </c>
      <c r="G31" s="1">
        <v>0</v>
      </c>
      <c r="H31" s="1">
        <v>0</v>
      </c>
      <c r="I31" s="1">
        <v>110.86009</v>
      </c>
      <c r="J31" s="1">
        <v>109.75681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91.132750000000001</v>
      </c>
      <c r="H32" s="1">
        <v>109.3566</v>
      </c>
      <c r="I32" s="1">
        <v>109.6404</v>
      </c>
      <c r="J32" s="1">
        <v>109.5504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162.42142000000001</v>
      </c>
      <c r="M33" s="1"/>
      <c r="N33" s="1"/>
      <c r="O33" s="1"/>
    </row>
    <row r="34" spans="1:21" x14ac:dyDescent="0.15">
      <c r="B34" t="s">
        <v>123</v>
      </c>
      <c r="K34" s="1">
        <v>2659.0641340458751</v>
      </c>
      <c r="L34" s="1">
        <v>3540.5884965340447</v>
      </c>
      <c r="M34" s="1">
        <v>3555.8029139161972</v>
      </c>
      <c r="N34" s="1">
        <v>3502.2811209023002</v>
      </c>
      <c r="O34" s="1">
        <v>3546.0759605602125</v>
      </c>
      <c r="P34" s="1">
        <v>3909.200469422025</v>
      </c>
      <c r="Q34" s="1">
        <v>4307.2029046499738</v>
      </c>
      <c r="R34" s="1">
        <v>4343.3591921012066</v>
      </c>
      <c r="S34" s="1">
        <v>4435.7948876637656</v>
      </c>
      <c r="T34" s="1">
        <v>4774.1038278488941</v>
      </c>
      <c r="U34" s="1">
        <v>4842.1326445499435</v>
      </c>
    </row>
    <row r="35" spans="1:21" x14ac:dyDescent="0.15">
      <c r="B35" t="s">
        <v>124</v>
      </c>
      <c r="K35" s="1">
        <v>308.56201224047186</v>
      </c>
      <c r="L35" s="1">
        <v>499.88723936524502</v>
      </c>
      <c r="M35" s="1">
        <v>463.39629882537923</v>
      </c>
      <c r="N35" s="1">
        <v>370.81392753106365</v>
      </c>
      <c r="O35" s="1">
        <v>420.01222711785744</v>
      </c>
      <c r="P35" s="1">
        <v>685.08105003971832</v>
      </c>
      <c r="Q35" s="12">
        <v>474</v>
      </c>
      <c r="R35" s="1">
        <v>451.14067428825859</v>
      </c>
      <c r="S35" s="1">
        <v>662.9947354804915</v>
      </c>
      <c r="T35" s="1">
        <v>741.43011460600485</v>
      </c>
      <c r="U35" s="1">
        <v>827.89588567521071</v>
      </c>
    </row>
    <row r="36" spans="1:21" x14ac:dyDescent="0.15">
      <c r="B36" t="s">
        <v>52</v>
      </c>
      <c r="K36" s="1"/>
      <c r="M36" s="1"/>
      <c r="N36" s="1">
        <v>131.9141232968052</v>
      </c>
      <c r="O36" s="1">
        <v>0</v>
      </c>
      <c r="P36" s="1">
        <v>0</v>
      </c>
      <c r="Q36" s="1">
        <v>33.163382444566651</v>
      </c>
      <c r="R36" s="1">
        <v>117.82881626065614</v>
      </c>
      <c r="S36" s="1">
        <v>0</v>
      </c>
      <c r="T36" s="1">
        <v>0</v>
      </c>
      <c r="U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8">C9+C23+C29</f>
        <v>13310.893370608243</v>
      </c>
      <c r="D40" s="8">
        <f t="shared" si="8"/>
        <v>14713.15315273158</v>
      </c>
      <c r="E40" s="8">
        <f t="shared" si="8"/>
        <v>16183.787158483177</v>
      </c>
      <c r="F40" s="8">
        <f t="shared" si="8"/>
        <v>17934.735276421503</v>
      </c>
      <c r="G40" s="8">
        <f t="shared" si="8"/>
        <v>20738.436463575563</v>
      </c>
      <c r="H40" s="8">
        <f t="shared" si="8"/>
        <v>21637.440173405448</v>
      </c>
      <c r="I40" s="8">
        <f t="shared" si="8"/>
        <v>18511.370345918491</v>
      </c>
      <c r="J40" s="8">
        <f t="shared" si="8"/>
        <v>14839.384529905317</v>
      </c>
      <c r="K40" s="8">
        <f t="shared" si="8"/>
        <v>15921.533202416107</v>
      </c>
      <c r="L40" s="8">
        <f t="shared" si="8"/>
        <v>18573.76002614617</v>
      </c>
      <c r="M40" s="8">
        <f t="shared" si="8"/>
        <v>17709.834177309167</v>
      </c>
      <c r="N40" s="8">
        <f t="shared" si="8"/>
        <v>17081.321935067939</v>
      </c>
      <c r="O40" s="8">
        <f t="shared" si="8"/>
        <v>16592.292238215643</v>
      </c>
      <c r="P40" s="8">
        <f t="shared" si="8"/>
        <v>17693.419738472068</v>
      </c>
      <c r="Q40" s="8">
        <f t="shared" si="8"/>
        <v>18719.48281914281</v>
      </c>
      <c r="R40" s="8">
        <f t="shared" si="8"/>
        <v>19069.799103759491</v>
      </c>
      <c r="S40" s="8">
        <f t="shared" si="8"/>
        <v>19744.405483312963</v>
      </c>
      <c r="T40" s="8">
        <f t="shared" si="8"/>
        <v>21431.953472055277</v>
      </c>
      <c r="U40" s="8">
        <f t="shared" si="8"/>
        <v>22329.429562939305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72.894719999999992</v>
      </c>
      <c r="M41" s="1">
        <v>340.18132000000003</v>
      </c>
      <c r="N41" s="1">
        <v>330.13051411779668</v>
      </c>
      <c r="O41" s="1">
        <v>356.02922510298777</v>
      </c>
      <c r="P41" s="1">
        <v>202.907645917585</v>
      </c>
      <c r="Q41" s="1">
        <v>448.06282245255454</v>
      </c>
      <c r="R41" s="1">
        <v>542.92098332722423</v>
      </c>
      <c r="S41" s="1">
        <v>470.13694751547831</v>
      </c>
      <c r="T41" s="1">
        <v>419.76683916682805</v>
      </c>
      <c r="U41" s="1">
        <v>191.60166413968716</v>
      </c>
    </row>
    <row r="42" spans="1:21" x14ac:dyDescent="0.15">
      <c r="A42" s="7"/>
      <c r="B42" s="41" t="s">
        <v>147</v>
      </c>
      <c r="C42" s="8">
        <f>C40+C41</f>
        <v>13310.893370608243</v>
      </c>
      <c r="D42" s="8">
        <f t="shared" ref="D42:U42" si="9">D40+D41</f>
        <v>14713.15315273158</v>
      </c>
      <c r="E42" s="8">
        <f t="shared" si="9"/>
        <v>16183.787158483177</v>
      </c>
      <c r="F42" s="8">
        <f t="shared" si="9"/>
        <v>17934.735276421503</v>
      </c>
      <c r="G42" s="8">
        <f t="shared" si="9"/>
        <v>20738.436463575563</v>
      </c>
      <c r="H42" s="8">
        <f t="shared" si="9"/>
        <v>21637.440173405448</v>
      </c>
      <c r="I42" s="8">
        <f t="shared" si="9"/>
        <v>18511.370345918491</v>
      </c>
      <c r="J42" s="8">
        <f t="shared" si="9"/>
        <v>14839.384529905317</v>
      </c>
      <c r="K42" s="8">
        <f t="shared" si="9"/>
        <v>15921.533202416107</v>
      </c>
      <c r="L42" s="8">
        <f t="shared" si="9"/>
        <v>18646.654746146171</v>
      </c>
      <c r="M42" s="8">
        <f t="shared" si="9"/>
        <v>18050.015497309167</v>
      </c>
      <c r="N42" s="8">
        <f t="shared" si="9"/>
        <v>17411.452449185737</v>
      </c>
      <c r="O42" s="8">
        <f t="shared" si="9"/>
        <v>16948.321463318629</v>
      </c>
      <c r="P42" s="8">
        <f t="shared" si="9"/>
        <v>17896.327384389653</v>
      </c>
      <c r="Q42" s="8">
        <f t="shared" si="9"/>
        <v>19167.545641595363</v>
      </c>
      <c r="R42" s="8">
        <f t="shared" si="9"/>
        <v>19612.720087086716</v>
      </c>
      <c r="S42" s="8">
        <f t="shared" si="9"/>
        <v>20214.542430828442</v>
      </c>
      <c r="T42" s="8">
        <f t="shared" si="9"/>
        <v>21851.720311222103</v>
      </c>
      <c r="U42" s="8">
        <f t="shared" si="9"/>
        <v>22521.031227078991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13310.893370608243</v>
      </c>
      <c r="D44" s="8">
        <f t="shared" ref="D44:U44" si="10">D40</f>
        <v>14713.15315273158</v>
      </c>
      <c r="E44" s="8">
        <f t="shared" si="10"/>
        <v>16183.787158483177</v>
      </c>
      <c r="F44" s="8">
        <f t="shared" si="10"/>
        <v>17934.735276421503</v>
      </c>
      <c r="G44" s="8">
        <f t="shared" si="10"/>
        <v>20738.436463575563</v>
      </c>
      <c r="H44" s="8">
        <f t="shared" si="10"/>
        <v>21637.440173405448</v>
      </c>
      <c r="I44" s="8">
        <f t="shared" si="10"/>
        <v>18511.370345918491</v>
      </c>
      <c r="J44" s="8">
        <f t="shared" si="10"/>
        <v>14839.384529905317</v>
      </c>
      <c r="K44" s="8">
        <f t="shared" si="10"/>
        <v>15921.533202416107</v>
      </c>
      <c r="L44" s="8">
        <f t="shared" si="10"/>
        <v>18573.76002614617</v>
      </c>
      <c r="M44" s="8">
        <f t="shared" si="10"/>
        <v>17709.834177309167</v>
      </c>
      <c r="N44" s="8">
        <f t="shared" si="10"/>
        <v>17081.321935067939</v>
      </c>
      <c r="O44" s="8">
        <f t="shared" si="10"/>
        <v>16592.292238215643</v>
      </c>
      <c r="P44" s="8">
        <f t="shared" si="10"/>
        <v>17693.419738472068</v>
      </c>
      <c r="Q44" s="8">
        <f t="shared" si="10"/>
        <v>18719.48281914281</v>
      </c>
      <c r="R44" s="8">
        <f t="shared" si="10"/>
        <v>19069.799103759491</v>
      </c>
      <c r="S44" s="8">
        <f t="shared" si="10"/>
        <v>19744.405483312963</v>
      </c>
      <c r="T44" s="8">
        <f t="shared" si="10"/>
        <v>21431.953472055277</v>
      </c>
      <c r="U44" s="8">
        <f t="shared" si="10"/>
        <v>22329.429562939305</v>
      </c>
    </row>
    <row r="45" spans="1:21" x14ac:dyDescent="0.15">
      <c r="B45" t="s">
        <v>97</v>
      </c>
      <c r="C45" s="1">
        <v>470.00240042901271</v>
      </c>
      <c r="D45" s="1">
        <v>774.92519804285246</v>
      </c>
      <c r="E45" s="1">
        <v>824.77537164738874</v>
      </c>
      <c r="F45" s="1">
        <v>1296.8078694728483</v>
      </c>
      <c r="G45" s="1">
        <v>1684.7939672458378</v>
      </c>
      <c r="H45" s="1">
        <v>1356.1772355655023</v>
      </c>
      <c r="I45" s="1">
        <v>-1408.0164484205065</v>
      </c>
      <c r="J45" s="1">
        <v>-4576.6004603742185</v>
      </c>
      <c r="K45" s="1">
        <v>-4445.4459960042432</v>
      </c>
      <c r="L45" s="1">
        <v>273.87937640542253</v>
      </c>
      <c r="M45" s="1">
        <v>437.8160669534812</v>
      </c>
      <c r="N45" s="1">
        <v>407.97098547100057</v>
      </c>
      <c r="O45" s="1">
        <v>-251.39359623717127</v>
      </c>
      <c r="P45" s="1">
        <v>1021.9946015209555</v>
      </c>
      <c r="Q45" s="1">
        <v>1173.0067247658783</v>
      </c>
      <c r="R45" s="1">
        <v>1067.5161701076308</v>
      </c>
      <c r="S45" s="1">
        <v>666.2097889962381</v>
      </c>
      <c r="T45" s="1">
        <v>1378.7154361919233</v>
      </c>
      <c r="U45" s="1">
        <v>1147.4084454919118</v>
      </c>
    </row>
    <row r="46" spans="1:21" x14ac:dyDescent="0.15">
      <c r="B46" t="s">
        <v>98</v>
      </c>
      <c r="C46" s="1">
        <v>154.21197024353938</v>
      </c>
      <c r="D46" s="1">
        <v>0</v>
      </c>
      <c r="E46" s="1">
        <v>470.00240042901271</v>
      </c>
      <c r="F46" s="1">
        <v>774.92519804285246</v>
      </c>
      <c r="G46" s="1">
        <v>824.77537164738874</v>
      </c>
      <c r="H46" s="1">
        <v>1296.8078694728483</v>
      </c>
      <c r="I46" s="1">
        <v>1684.7939672458378</v>
      </c>
      <c r="J46" s="1">
        <v>1356.1772355655023</v>
      </c>
      <c r="K46" s="1">
        <v>1360.5044000616383</v>
      </c>
      <c r="L46" s="1">
        <v>0</v>
      </c>
      <c r="M46" s="1">
        <v>-282.97421885769973</v>
      </c>
      <c r="N46" s="1">
        <v>-276.3742887229439</v>
      </c>
      <c r="O46" s="1">
        <v>-115.03972571618324</v>
      </c>
      <c r="P46" s="1">
        <v>-147.67907816508071</v>
      </c>
      <c r="Q46" s="1">
        <v>-478.43320342366269</v>
      </c>
      <c r="R46" s="1">
        <v>795.09755321253704</v>
      </c>
      <c r="S46" s="1">
        <v>945.87181595612947</v>
      </c>
      <c r="T46" s="1">
        <v>839.55592257422541</v>
      </c>
      <c r="U46" s="1">
        <v>437.57061542710267</v>
      </c>
    </row>
    <row r="47" spans="1:21" x14ac:dyDescent="0.15">
      <c r="B47" s="3" t="s">
        <v>15</v>
      </c>
      <c r="C47" s="4">
        <f t="shared" ref="C47:O47" si="11">C40-C45+C46</f>
        <v>12995.102940422768</v>
      </c>
      <c r="D47" s="4">
        <f t="shared" si="11"/>
        <v>13938.227954688728</v>
      </c>
      <c r="E47" s="4">
        <f t="shared" si="11"/>
        <v>15829.014187264802</v>
      </c>
      <c r="F47" s="4">
        <f t="shared" si="11"/>
        <v>17412.852604991509</v>
      </c>
      <c r="G47" s="4">
        <f t="shared" si="11"/>
        <v>19878.417867977114</v>
      </c>
      <c r="H47" s="4">
        <f t="shared" si="11"/>
        <v>21578.070807312797</v>
      </c>
      <c r="I47" s="4">
        <f t="shared" si="11"/>
        <v>21604.180761584834</v>
      </c>
      <c r="J47" s="4">
        <f t="shared" si="11"/>
        <v>20772.162225845037</v>
      </c>
      <c r="K47" s="4">
        <f t="shared" si="11"/>
        <v>21727.483598481991</v>
      </c>
      <c r="L47" s="4">
        <f t="shared" si="11"/>
        <v>18299.88064974075</v>
      </c>
      <c r="M47" s="4">
        <f t="shared" si="11"/>
        <v>16989.043891497986</v>
      </c>
      <c r="N47" s="4">
        <f t="shared" si="11"/>
        <v>16396.976660873992</v>
      </c>
      <c r="O47" s="4">
        <f t="shared" si="11"/>
        <v>16728.646108736633</v>
      </c>
      <c r="P47" s="4">
        <f t="shared" ref="P47:U47" si="12">P40-P45+P46</f>
        <v>16523.74605878603</v>
      </c>
      <c r="Q47" s="4">
        <f t="shared" si="12"/>
        <v>17068.042890953271</v>
      </c>
      <c r="R47" s="4">
        <f t="shared" si="12"/>
        <v>18797.380486864397</v>
      </c>
      <c r="S47" s="4">
        <f t="shared" si="12"/>
        <v>20024.067510272853</v>
      </c>
      <c r="T47" s="4">
        <f t="shared" si="12"/>
        <v>20892.793958437578</v>
      </c>
      <c r="U47" s="4">
        <f t="shared" si="12"/>
        <v>21619.591732874498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383.92217179199997</v>
      </c>
      <c r="D49" s="4">
        <f t="shared" ref="D49:K49" si="13">D50+D51+D52</f>
        <v>409.94182404800085</v>
      </c>
      <c r="E49" s="4">
        <f t="shared" si="13"/>
        <v>474.37653960000023</v>
      </c>
      <c r="F49" s="4">
        <f t="shared" si="13"/>
        <v>645.1293826080007</v>
      </c>
      <c r="G49" s="4">
        <f t="shared" si="13"/>
        <v>795.16812687999845</v>
      </c>
      <c r="H49" s="4">
        <f t="shared" si="13"/>
        <v>872.03388177599982</v>
      </c>
      <c r="I49" s="4">
        <f t="shared" si="13"/>
        <v>727.52357625599996</v>
      </c>
      <c r="J49" s="4">
        <f t="shared" si="13"/>
        <v>564.83774942111404</v>
      </c>
      <c r="K49" s="4">
        <f t="shared" si="13"/>
        <v>570.21313999999984</v>
      </c>
      <c r="L49" s="4">
        <f t="shared" ref="L49:S49" si="14">L50+L51+L52</f>
        <v>905.26076999999987</v>
      </c>
      <c r="M49" s="4">
        <f t="shared" si="14"/>
        <v>799.02578628993012</v>
      </c>
      <c r="N49" s="4">
        <f t="shared" si="14"/>
        <v>692.02056560333403</v>
      </c>
      <c r="O49" s="4">
        <f t="shared" si="14"/>
        <v>785.80637049277027</v>
      </c>
      <c r="P49" s="4">
        <f t="shared" si="14"/>
        <v>850.50900286220224</v>
      </c>
      <c r="Q49" s="4">
        <f t="shared" si="14"/>
        <v>877.61067903225819</v>
      </c>
      <c r="R49" s="4">
        <f t="shared" si="14"/>
        <v>832.86409860513209</v>
      </c>
      <c r="S49" s="4">
        <f t="shared" si="14"/>
        <v>806.73923028355819</v>
      </c>
      <c r="T49" s="4">
        <f t="shared" ref="T49:U49" si="15">T50+T51+T52</f>
        <v>899.53608116713019</v>
      </c>
      <c r="U49" s="4">
        <f t="shared" si="15"/>
        <v>930.02882968127017</v>
      </c>
    </row>
    <row r="50" spans="1:21" x14ac:dyDescent="0.15">
      <c r="B50" t="s">
        <v>43</v>
      </c>
      <c r="C50" s="1">
        <v>383.92217179199997</v>
      </c>
      <c r="D50" s="1">
        <v>409.94182404800085</v>
      </c>
      <c r="E50" s="1">
        <v>473.71303960000023</v>
      </c>
      <c r="F50" s="1">
        <v>637.52228260800075</v>
      </c>
      <c r="G50" s="1">
        <v>790.15343687999848</v>
      </c>
      <c r="H50" s="1">
        <v>869.41466177599978</v>
      </c>
      <c r="I50" s="1">
        <v>727.40248625599997</v>
      </c>
      <c r="J50" s="1">
        <v>514.7477594211141</v>
      </c>
      <c r="K50" s="1">
        <v>570.21313999999984</v>
      </c>
      <c r="L50" s="1">
        <v>905.26076999999987</v>
      </c>
      <c r="M50" s="1">
        <v>797.42177023993008</v>
      </c>
      <c r="N50" s="1">
        <v>692.02056560333403</v>
      </c>
      <c r="O50" s="1">
        <v>785.80637049277027</v>
      </c>
      <c r="P50" s="1">
        <v>848.11047286220219</v>
      </c>
      <c r="Q50" s="1">
        <v>876.79013903225814</v>
      </c>
      <c r="R50" s="1">
        <v>832.86409860513209</v>
      </c>
      <c r="S50" s="1">
        <v>806.73923028355819</v>
      </c>
      <c r="T50" s="1">
        <v>899.53608116713019</v>
      </c>
      <c r="U50" s="1">
        <v>930.02882968127017</v>
      </c>
    </row>
    <row r="51" spans="1:21" x14ac:dyDescent="0.15">
      <c r="B51" t="s">
        <v>57</v>
      </c>
      <c r="K51" s="1"/>
      <c r="M51" s="1"/>
      <c r="N51" s="1"/>
      <c r="O51" s="1">
        <v>0</v>
      </c>
      <c r="P51" s="1">
        <v>0</v>
      </c>
      <c r="Q51" s="1">
        <v>0</v>
      </c>
      <c r="R51" s="1">
        <v>0</v>
      </c>
    </row>
    <row r="52" spans="1:21" x14ac:dyDescent="0.15">
      <c r="B52" t="s">
        <v>120</v>
      </c>
      <c r="C52" s="1"/>
      <c r="D52" s="1"/>
      <c r="E52" s="1">
        <v>0.66349999999999998</v>
      </c>
      <c r="F52" s="1">
        <v>7.6071</v>
      </c>
      <c r="G52" s="1">
        <v>5.0146899999999999</v>
      </c>
      <c r="H52" s="1">
        <v>2.6192199999999999</v>
      </c>
      <c r="I52" s="1">
        <v>0.12109</v>
      </c>
      <c r="J52" s="1">
        <v>50.08999</v>
      </c>
      <c r="M52" s="1">
        <v>1.60401605</v>
      </c>
      <c r="N52" s="1">
        <v>0</v>
      </c>
      <c r="O52" s="1">
        <v>0</v>
      </c>
      <c r="P52" s="17">
        <v>2.3985300000000001</v>
      </c>
      <c r="Q52">
        <v>0.82054000000000005</v>
      </c>
      <c r="R52" s="1">
        <v>0</v>
      </c>
      <c r="S52" s="1">
        <v>0</v>
      </c>
      <c r="T52" s="1">
        <v>0</v>
      </c>
      <c r="U52" s="1">
        <v>0</v>
      </c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1750.0920000000001</v>
      </c>
      <c r="D56" s="1">
        <v>1889.0709999999999</v>
      </c>
      <c r="E56" s="1">
        <v>2158.6645699999999</v>
      </c>
      <c r="F56" s="1">
        <v>2465.74892</v>
      </c>
      <c r="G56" s="1">
        <v>2906.77961</v>
      </c>
      <c r="H56" s="1">
        <v>3117.1105600000001</v>
      </c>
      <c r="I56" s="1">
        <v>3231.942</v>
      </c>
      <c r="J56" s="1">
        <v>3151.8714300000001</v>
      </c>
      <c r="K56" s="1">
        <v>4555.92821</v>
      </c>
      <c r="L56" s="1">
        <v>4374.2721799999999</v>
      </c>
      <c r="M56" s="1">
        <v>4396.6100249300007</v>
      </c>
      <c r="N56" s="1">
        <v>4124.2395802700003</v>
      </c>
      <c r="O56" s="1">
        <v>4172.7282652900003</v>
      </c>
      <c r="P56" s="1">
        <v>4271.4306515500002</v>
      </c>
      <c r="Q56" s="1">
        <v>4582.4045347199999</v>
      </c>
      <c r="R56" s="1">
        <v>4679.9310459499993</v>
      </c>
      <c r="S56" s="1">
        <v>4976.9426951300002</v>
      </c>
      <c r="T56" s="1">
        <v>5368.3044661699987</v>
      </c>
      <c r="U56" s="1">
        <v>5685.2178895399993</v>
      </c>
    </row>
    <row r="57" spans="1:21" x14ac:dyDescent="0.15">
      <c r="B57" t="s">
        <v>50</v>
      </c>
      <c r="C57" s="1">
        <v>129.374</v>
      </c>
      <c r="D57" s="1">
        <v>180.255</v>
      </c>
      <c r="E57" s="1">
        <v>194.9</v>
      </c>
      <c r="F57" s="1">
        <v>204.327</v>
      </c>
      <c r="G57" s="1">
        <v>256.51100000000002</v>
      </c>
      <c r="H57" s="1">
        <v>281.26799999999997</v>
      </c>
      <c r="I57" s="1">
        <v>323.548</v>
      </c>
      <c r="J57" s="1">
        <v>288.601</v>
      </c>
      <c r="K57" s="1">
        <v>288.601</v>
      </c>
      <c r="L57" s="1">
        <v>309.32499999999999</v>
      </c>
      <c r="M57" s="1">
        <v>326.30900000000003</v>
      </c>
      <c r="N57" s="1">
        <v>318.96499999999997</v>
      </c>
      <c r="O57" s="1">
        <v>344.79500000000002</v>
      </c>
      <c r="P57" s="1">
        <v>365.286</v>
      </c>
      <c r="Q57" s="1">
        <v>399.49299999999999</v>
      </c>
      <c r="R57" s="1">
        <v>379.32</v>
      </c>
      <c r="S57" s="1">
        <v>364.20699999999999</v>
      </c>
      <c r="T57" s="1">
        <v>299.34699999999998</v>
      </c>
      <c r="U57" s="1">
        <v>261.39499999999998</v>
      </c>
    </row>
    <row r="58" spans="1:21" x14ac:dyDescent="0.15">
      <c r="B58" t="s">
        <v>51</v>
      </c>
      <c r="C58" s="1">
        <v>1118.7929999999999</v>
      </c>
      <c r="D58" s="1">
        <v>1686.9259999999999</v>
      </c>
      <c r="E58" s="1">
        <v>2222.1179999999999</v>
      </c>
      <c r="F58" s="1">
        <v>2385.7780000000002</v>
      </c>
      <c r="G58" s="1">
        <v>3175.6640000000002</v>
      </c>
      <c r="H58" s="1">
        <v>2994.9520000000002</v>
      </c>
      <c r="I58" s="1">
        <v>1720.9290000000001</v>
      </c>
      <c r="J58" s="1">
        <v>1288.357</v>
      </c>
      <c r="K58" s="1">
        <v>1288.357</v>
      </c>
      <c r="L58" s="1">
        <v>1291.586</v>
      </c>
      <c r="M58" s="1">
        <v>1038.018</v>
      </c>
      <c r="N58" s="1">
        <v>1001.68</v>
      </c>
      <c r="O58" s="1">
        <v>1010.129</v>
      </c>
      <c r="P58" s="1">
        <v>1130.6179999999999</v>
      </c>
      <c r="Q58" s="1">
        <v>1272.952</v>
      </c>
      <c r="R58" s="1">
        <v>1269.876</v>
      </c>
      <c r="S58" s="1">
        <f>1058.358+389.809</f>
        <v>1448.1669999999999</v>
      </c>
      <c r="T58" s="1">
        <f>1200.989+470.657</f>
        <v>1671.646</v>
      </c>
      <c r="U58" s="1">
        <v>1595.4649999999999</v>
      </c>
    </row>
    <row r="59" spans="1:21" x14ac:dyDescent="0.15">
      <c r="B59" t="s">
        <v>61</v>
      </c>
      <c r="C59" s="1">
        <v>124.89413495000001</v>
      </c>
      <c r="D59" s="1">
        <v>136.91</v>
      </c>
      <c r="E59" s="1">
        <v>144.3663</v>
      </c>
      <c r="F59" s="1">
        <v>148.71218999999999</v>
      </c>
      <c r="G59" s="1">
        <v>153.88024999999999</v>
      </c>
      <c r="H59" s="1">
        <v>158.19587999999999</v>
      </c>
      <c r="I59" s="1">
        <v>148.75708</v>
      </c>
      <c r="J59" s="1">
        <v>141.52199999999999</v>
      </c>
      <c r="K59" s="1">
        <v>141.52199999999999</v>
      </c>
      <c r="L59" s="1">
        <v>168.47950441</v>
      </c>
      <c r="M59" s="1">
        <v>255.552965</v>
      </c>
      <c r="N59" s="1">
        <v>266.77505151999998</v>
      </c>
      <c r="O59" s="1">
        <v>87.630093979999998</v>
      </c>
    </row>
    <row r="60" spans="1:21" x14ac:dyDescent="0.15">
      <c r="B60" t="s">
        <v>45</v>
      </c>
      <c r="C60" s="1">
        <v>222.304</v>
      </c>
      <c r="D60" s="1">
        <v>237.09100000000001</v>
      </c>
      <c r="E60" s="1">
        <v>259.49099999999999</v>
      </c>
      <c r="F60" s="1">
        <v>252.50700000000001</v>
      </c>
      <c r="G60" s="1">
        <v>257.67599999999999</v>
      </c>
      <c r="H60" s="1">
        <v>307.06700000000001</v>
      </c>
      <c r="I60" s="1">
        <v>263.09300000000002</v>
      </c>
      <c r="J60" s="1">
        <v>251.25800000000001</v>
      </c>
      <c r="K60" s="1">
        <v>251.25800000000001</v>
      </c>
      <c r="L60" s="1">
        <v>239.16300000000001</v>
      </c>
      <c r="M60" s="1">
        <v>185.68700000000001</v>
      </c>
      <c r="N60" s="1">
        <v>168.55600000000001</v>
      </c>
      <c r="O60" s="1">
        <v>168.267</v>
      </c>
      <c r="P60" s="1">
        <v>157.63</v>
      </c>
      <c r="Q60" s="1">
        <v>159.43700000000001</v>
      </c>
      <c r="R60" s="1">
        <v>156.559</v>
      </c>
      <c r="S60" s="1">
        <v>150.285</v>
      </c>
      <c r="T60" s="1">
        <v>165.03</v>
      </c>
      <c r="U60" s="1">
        <v>157.447</v>
      </c>
    </row>
    <row r="61" spans="1:21" x14ac:dyDescent="0.15">
      <c r="B61" s="16" t="s">
        <v>63</v>
      </c>
      <c r="C61" s="1">
        <f t="shared" ref="C61:K61" si="16">C19</f>
        <v>181.38764405999999</v>
      </c>
      <c r="D61" s="1">
        <f t="shared" si="16"/>
        <v>203.76400000000001</v>
      </c>
      <c r="E61" s="1">
        <f t="shared" si="16"/>
        <v>237.91</v>
      </c>
      <c r="F61" s="1">
        <f t="shared" si="16"/>
        <v>277.48259999999999</v>
      </c>
      <c r="G61" s="1">
        <f t="shared" si="16"/>
        <v>308.26458000000002</v>
      </c>
      <c r="H61" s="1">
        <f t="shared" si="16"/>
        <v>315.17408</v>
      </c>
      <c r="I61" s="1">
        <f t="shared" si="16"/>
        <v>166.95194000000001</v>
      </c>
      <c r="J61" s="1">
        <f t="shared" si="16"/>
        <v>101.91316999999999</v>
      </c>
      <c r="K61" s="1">
        <f t="shared" si="16"/>
        <v>101.91316999999999</v>
      </c>
      <c r="L61" s="1">
        <v>86.793050090000008</v>
      </c>
      <c r="M61" s="1">
        <v>60.641868789999997</v>
      </c>
      <c r="N61" s="1">
        <v>42.26191463</v>
      </c>
      <c r="O61" s="1">
        <v>32.94547421</v>
      </c>
      <c r="P61" s="1">
        <v>33.678505639999997</v>
      </c>
      <c r="Q61" s="1">
        <v>38.048197819999999</v>
      </c>
      <c r="R61" s="1">
        <v>42.386680799999986</v>
      </c>
      <c r="S61" s="1">
        <v>53.741884409999997</v>
      </c>
      <c r="T61" s="1">
        <v>68.189195180000013</v>
      </c>
      <c r="U61" s="1">
        <v>76.517185780000005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206.9840016</v>
      </c>
      <c r="P62" s="1">
        <v>226.45348999999999</v>
      </c>
      <c r="Q62" s="1">
        <v>231.69404833000002</v>
      </c>
      <c r="R62" s="1">
        <v>233.40551835999997</v>
      </c>
      <c r="S62" s="1">
        <v>232.94369317000002</v>
      </c>
      <c r="T62" s="1">
        <v>233.17880385000001</v>
      </c>
      <c r="U62" s="1">
        <v>55.789362139999994</v>
      </c>
    </row>
    <row r="63" spans="1:21" x14ac:dyDescent="0.15">
      <c r="B63" t="s">
        <v>134</v>
      </c>
      <c r="C63" s="1">
        <v>202.51756</v>
      </c>
      <c r="D63" s="1">
        <v>196.39170999999999</v>
      </c>
      <c r="E63" s="1">
        <v>207.53029999999998</v>
      </c>
      <c r="F63" s="1">
        <v>206.41398999999998</v>
      </c>
      <c r="G63" s="1">
        <v>252.33714000000001</v>
      </c>
      <c r="H63" s="1">
        <v>259.31704000000002</v>
      </c>
      <c r="I63" s="1">
        <v>306.56617000000006</v>
      </c>
      <c r="J63" s="1">
        <v>287.91030999999998</v>
      </c>
      <c r="K63" s="1">
        <v>287.91030999999998</v>
      </c>
      <c r="L63" s="1">
        <v>368.59994</v>
      </c>
      <c r="M63" s="1">
        <v>332.69126</v>
      </c>
      <c r="N63" s="1">
        <v>303.17572000000001</v>
      </c>
      <c r="O63" s="1">
        <v>285.54298999999997</v>
      </c>
      <c r="P63" s="1">
        <v>383.75862999999998</v>
      </c>
      <c r="Q63" s="1">
        <v>429.6361</v>
      </c>
      <c r="R63" s="1">
        <v>492.43079</v>
      </c>
      <c r="S63" s="1">
        <v>474.69408000000004</v>
      </c>
      <c r="T63" s="1">
        <v>776.21397000000002</v>
      </c>
      <c r="U63" s="1">
        <v>593.97442000000001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3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3" x14ac:dyDescent="0.15">
      <c r="B66" s="16"/>
      <c r="M66" s="1"/>
      <c r="N66" s="1"/>
      <c r="O66" s="1"/>
    </row>
    <row r="67" spans="2:23" x14ac:dyDescent="0.15">
      <c r="B67" s="3" t="s">
        <v>0</v>
      </c>
      <c r="C67" s="4">
        <v>1160.921</v>
      </c>
      <c r="D67" s="4">
        <v>1239.598</v>
      </c>
      <c r="E67" s="4">
        <v>1275.3954900000001</v>
      </c>
      <c r="F67" s="4">
        <v>1457.7992999999999</v>
      </c>
      <c r="G67" s="4">
        <v>1657.68877</v>
      </c>
      <c r="H67" s="4">
        <v>1780.4070200000001</v>
      </c>
      <c r="I67" s="4">
        <v>1475.4657</v>
      </c>
      <c r="J67" s="4">
        <v>1043.9467999999999</v>
      </c>
      <c r="K67" s="4">
        <v>1785.1044900000002</v>
      </c>
      <c r="L67" s="4">
        <v>2333.2157200000001</v>
      </c>
      <c r="M67" s="4">
        <v>2231.5839522010187</v>
      </c>
      <c r="N67" s="4">
        <v>2121.6414812901608</v>
      </c>
      <c r="O67" s="4">
        <v>2275.7263575052089</v>
      </c>
      <c r="P67" s="4">
        <v>2400.3519329926507</v>
      </c>
      <c r="Q67" s="4">
        <v>2508.2254650331306</v>
      </c>
      <c r="R67" s="8">
        <v>2472.2197498955384</v>
      </c>
      <c r="S67" s="45">
        <v>2475.5703145005255</v>
      </c>
      <c r="T67" s="45">
        <v>2717.4085289475101</v>
      </c>
      <c r="U67" s="4">
        <v>2843.2611846768541</v>
      </c>
      <c r="V67" s="4"/>
      <c r="W67" s="4"/>
    </row>
    <row r="68" spans="2:23" x14ac:dyDescent="0.15">
      <c r="M68" s="1"/>
      <c r="N68" s="1"/>
      <c r="O68" s="1"/>
    </row>
    <row r="69" spans="2:23" x14ac:dyDescent="0.15">
      <c r="B69" s="7" t="s">
        <v>1</v>
      </c>
      <c r="M69" s="1"/>
      <c r="N69" s="1"/>
      <c r="O69" s="1"/>
    </row>
    <row r="70" spans="2:23" x14ac:dyDescent="0.15">
      <c r="B70" t="s">
        <v>117</v>
      </c>
      <c r="C70" s="1">
        <v>100949.639</v>
      </c>
      <c r="D70" s="1">
        <v>109668.109</v>
      </c>
      <c r="E70" s="1">
        <v>118493.08100000001</v>
      </c>
      <c r="F70" s="1">
        <v>128578.073</v>
      </c>
      <c r="G70" s="1">
        <v>138535.59099999999</v>
      </c>
      <c r="H70" s="1">
        <v>148025.80900000001</v>
      </c>
      <c r="I70" s="1">
        <v>151226.84899999999</v>
      </c>
      <c r="J70" s="1">
        <v>144878.28899999999</v>
      </c>
      <c r="K70" s="1">
        <v>144878.28899999999</v>
      </c>
      <c r="L70" s="1">
        <v>144752.22500000001</v>
      </c>
      <c r="M70" s="1">
        <v>143389.08600000001</v>
      </c>
      <c r="N70" s="1">
        <v>138007.226</v>
      </c>
      <c r="O70" s="1">
        <v>136048.003</v>
      </c>
      <c r="P70" s="1">
        <v>137722.02600000001</v>
      </c>
      <c r="Q70" s="1">
        <v>144745.56899999999</v>
      </c>
      <c r="R70" s="1">
        <v>148405.36199999999</v>
      </c>
      <c r="S70" s="1">
        <v>155371.755</v>
      </c>
      <c r="T70" s="1">
        <v>160711.36300000001</v>
      </c>
      <c r="U70" s="1">
        <v>165865.50899999999</v>
      </c>
    </row>
    <row r="71" spans="2:23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3" x14ac:dyDescent="0.15">
      <c r="B72" t="s">
        <v>160</v>
      </c>
      <c r="C72" s="1">
        <f>C70/C71</f>
        <v>125863.77416200182</v>
      </c>
      <c r="D72" s="1">
        <f t="shared" ref="D72:P72" si="17">D70/D71</f>
        <v>131559.03426616144</v>
      </c>
      <c r="E72" s="1">
        <f t="shared" si="17"/>
        <v>136833.44630775013</v>
      </c>
      <c r="F72" s="1">
        <f t="shared" si="17"/>
        <v>142630.08484477087</v>
      </c>
      <c r="G72" s="1">
        <f t="shared" si="17"/>
        <v>147794.25114863564</v>
      </c>
      <c r="H72" s="1">
        <f t="shared" si="17"/>
        <v>152701.79421898664</v>
      </c>
      <c r="I72" s="1">
        <f t="shared" si="17"/>
        <v>152564.68039342866</v>
      </c>
      <c r="J72" s="1">
        <f t="shared" si="17"/>
        <v>145950.01022411633</v>
      </c>
      <c r="K72" s="1">
        <f t="shared" si="17"/>
        <v>145950.01022411633</v>
      </c>
      <c r="L72" s="1">
        <f t="shared" si="17"/>
        <v>145599.66586434597</v>
      </c>
      <c r="M72" s="1">
        <f t="shared" si="17"/>
        <v>144257.01897358324</v>
      </c>
      <c r="N72" s="1">
        <f t="shared" si="17"/>
        <v>139001.87942262334</v>
      </c>
      <c r="O72" s="1">
        <f t="shared" si="17"/>
        <v>136484.63747385028</v>
      </c>
      <c r="P72" s="1">
        <f t="shared" si="17"/>
        <v>138473.38214230459</v>
      </c>
      <c r="Q72" s="1">
        <f>Q70/Q71</f>
        <v>144745.56899999999</v>
      </c>
      <c r="R72" s="1">
        <f>R70/R71</f>
        <v>147927.70522454704</v>
      </c>
      <c r="S72" s="1">
        <f>S70/S71</f>
        <v>152884.90636835483</v>
      </c>
      <c r="T72" s="1">
        <f t="shared" ref="T72:U72" si="18">T70/T71</f>
        <v>156282.20694760393</v>
      </c>
      <c r="U72" s="1">
        <f t="shared" si="18"/>
        <v>159085.4005004224</v>
      </c>
    </row>
    <row r="73" spans="2:23" x14ac:dyDescent="0.15">
      <c r="B73" t="s">
        <v>107</v>
      </c>
      <c r="C73" s="1">
        <v>7478432</v>
      </c>
      <c r="D73" s="1">
        <v>7606848</v>
      </c>
      <c r="E73" s="1">
        <v>7687518</v>
      </c>
      <c r="F73" s="1">
        <v>7849799</v>
      </c>
      <c r="G73" s="1">
        <v>7975672</v>
      </c>
      <c r="H73" s="1">
        <v>8059461</v>
      </c>
      <c r="I73" s="1">
        <v>8202220</v>
      </c>
      <c r="J73" s="10">
        <v>8302923</v>
      </c>
      <c r="K73" s="10">
        <v>8302923</v>
      </c>
      <c r="L73" s="1">
        <v>8370975</v>
      </c>
      <c r="M73" s="1">
        <v>8424102</v>
      </c>
      <c r="N73" s="1">
        <v>8449985</v>
      </c>
      <c r="O73" s="1">
        <v>8440300</v>
      </c>
      <c r="P73" s="28">
        <v>8402305</v>
      </c>
      <c r="Q73" s="38">
        <v>8399043</v>
      </c>
      <c r="R73" s="1">
        <v>8388107</v>
      </c>
      <c r="S73" s="1">
        <v>8379820</v>
      </c>
      <c r="T73" s="1">
        <v>8384408</v>
      </c>
      <c r="U73" s="1">
        <v>8414240</v>
      </c>
    </row>
    <row r="74" spans="2:23" x14ac:dyDescent="0.15">
      <c r="B74" t="s">
        <v>58</v>
      </c>
      <c r="C74" s="1">
        <v>7192002.0041565979</v>
      </c>
      <c r="D74" s="1">
        <v>7320011.5287928404</v>
      </c>
      <c r="E74" s="1">
        <v>7399781.2727348972</v>
      </c>
      <c r="F74" s="1">
        <v>7560959.3456267426</v>
      </c>
      <c r="G74" s="1">
        <v>7683930.5633404488</v>
      </c>
      <c r="H74" s="1">
        <v>7765823.2299038852</v>
      </c>
      <c r="I74" s="1">
        <v>7909095.5639468897</v>
      </c>
      <c r="J74" s="1">
        <v>8009648.8780262461</v>
      </c>
      <c r="K74" s="1">
        <v>8009648.8780262461</v>
      </c>
      <c r="L74" s="1"/>
      <c r="M74" s="1"/>
      <c r="N74" s="1"/>
      <c r="O74" s="1"/>
    </row>
    <row r="75" spans="2:23" x14ac:dyDescent="0.15">
      <c r="B75" t="s">
        <v>59</v>
      </c>
      <c r="C75" s="1">
        <v>7396981.6402542982</v>
      </c>
      <c r="D75" s="1">
        <v>7528714.5564977601</v>
      </c>
      <c r="E75" s="1">
        <v>7600808.6404884942</v>
      </c>
      <c r="F75" s="1">
        <v>7750958.2009203248</v>
      </c>
      <c r="G75" s="1">
        <v>7864082.2424122822</v>
      </c>
      <c r="H75" s="1">
        <v>7939256.5359348636</v>
      </c>
      <c r="I75" s="1">
        <v>8075606.9169198992</v>
      </c>
      <c r="J75" s="1">
        <v>8170225.876641904</v>
      </c>
      <c r="K75" s="1">
        <v>8170225.876641904</v>
      </c>
      <c r="L75" s="1">
        <v>8220687.4053633492</v>
      </c>
      <c r="M75" s="1">
        <v>8256161.3323168689</v>
      </c>
      <c r="N75" s="1">
        <v>8268773.6050717821</v>
      </c>
      <c r="O75" s="1">
        <v>8185500.6377256308</v>
      </c>
      <c r="P75" s="1">
        <v>8142796.1006292477</v>
      </c>
      <c r="Q75" s="1">
        <v>8176790</v>
      </c>
      <c r="R75" s="1">
        <v>8179766</v>
      </c>
      <c r="S75" s="1">
        <v>8179426</v>
      </c>
      <c r="T75" s="1">
        <v>8191144</v>
      </c>
      <c r="U75" s="1">
        <v>8216361</v>
      </c>
    </row>
    <row r="76" spans="2:23" x14ac:dyDescent="0.15">
      <c r="M76" s="1"/>
      <c r="N76" s="1"/>
      <c r="O76" s="1"/>
    </row>
    <row r="77" spans="2:23" x14ac:dyDescent="0.15">
      <c r="B77" s="7" t="s">
        <v>60</v>
      </c>
      <c r="M77" s="1"/>
      <c r="N77" s="1"/>
      <c r="O77" s="1"/>
    </row>
    <row r="78" spans="2:23" x14ac:dyDescent="0.15">
      <c r="B78" t="s">
        <v>66</v>
      </c>
      <c r="C78" s="9">
        <f t="shared" ref="C78:K78" si="19">C40/C70</f>
        <v>0.13185677039031554</v>
      </c>
      <c r="D78" s="9">
        <f t="shared" si="19"/>
        <v>0.1341607262757816</v>
      </c>
      <c r="E78" s="9">
        <f t="shared" si="19"/>
        <v>0.13658001819096235</v>
      </c>
      <c r="F78" s="9">
        <f t="shared" si="19"/>
        <v>0.13948517704431224</v>
      </c>
      <c r="G78" s="9">
        <f t="shared" si="19"/>
        <v>0.14969753486362625</v>
      </c>
      <c r="H78" s="9">
        <f t="shared" si="19"/>
        <v>0.14617342961730037</v>
      </c>
      <c r="I78" s="9">
        <f t="shared" si="19"/>
        <v>0.12240796173646713</v>
      </c>
      <c r="J78" s="9">
        <f t="shared" si="19"/>
        <v>0.10242655840520948</v>
      </c>
      <c r="K78" s="14">
        <f t="shared" si="19"/>
        <v>0.10989592237948163</v>
      </c>
      <c r="L78" s="14">
        <f t="shared" ref="L78:Q78" si="20">L40/L70</f>
        <v>0.1283141590821569</v>
      </c>
      <c r="M78" s="14">
        <f t="shared" si="20"/>
        <v>0.12350894110106236</v>
      </c>
      <c r="N78" s="14">
        <f t="shared" si="20"/>
        <v>0.12377121423386873</v>
      </c>
      <c r="O78" s="14">
        <f t="shared" si="20"/>
        <v>0.1219591017312885</v>
      </c>
      <c r="P78" s="14">
        <f t="shared" si="20"/>
        <v>0.12847196815469492</v>
      </c>
      <c r="Q78" s="14">
        <f t="shared" si="20"/>
        <v>0.12932681082032163</v>
      </c>
      <c r="R78" s="14">
        <f>R40/R70</f>
        <v>0.12849804647731994</v>
      </c>
      <c r="S78" s="14">
        <f>S40/S70</f>
        <v>0.1270784737117307</v>
      </c>
      <c r="T78" s="14">
        <f>T40/T70</f>
        <v>0.13335680235662786</v>
      </c>
      <c r="U78" s="14">
        <f>U40/U70</f>
        <v>0.13462370626396658</v>
      </c>
    </row>
    <row r="79" spans="2:23" x14ac:dyDescent="0.15">
      <c r="B79" t="s">
        <v>110</v>
      </c>
      <c r="C79" s="9">
        <f t="shared" ref="C79:K79" si="21">C47/C70</f>
        <v>0.12872857267397231</v>
      </c>
      <c r="D79" s="9">
        <f t="shared" si="21"/>
        <v>0.12709463199268556</v>
      </c>
      <c r="E79" s="9">
        <f t="shared" si="21"/>
        <v>0.13358597863840507</v>
      </c>
      <c r="F79" s="9">
        <f t="shared" si="21"/>
        <v>0.13542629935814568</v>
      </c>
      <c r="G79" s="9">
        <f t="shared" si="21"/>
        <v>0.14348960959770343</v>
      </c>
      <c r="H79" s="9">
        <f t="shared" si="21"/>
        <v>0.14577235519322712</v>
      </c>
      <c r="I79" s="9">
        <f t="shared" si="21"/>
        <v>0.14285942545549457</v>
      </c>
      <c r="J79" s="9">
        <f t="shared" si="21"/>
        <v>0.14337663958638439</v>
      </c>
      <c r="K79" s="14">
        <f t="shared" si="21"/>
        <v>0.14997059772345872</v>
      </c>
      <c r="L79" s="14">
        <f t="shared" ref="L79:Q79" si="22">L47/L70</f>
        <v>0.12642210266364298</v>
      </c>
      <c r="M79" s="14">
        <f t="shared" si="22"/>
        <v>0.11848212695558981</v>
      </c>
      <c r="N79" s="14">
        <f t="shared" si="22"/>
        <v>0.11881245016021112</v>
      </c>
      <c r="O79" s="14">
        <f t="shared" si="22"/>
        <v>0.12296134996363478</v>
      </c>
      <c r="P79" s="14">
        <f t="shared" si="22"/>
        <v>0.11997896443075873</v>
      </c>
      <c r="Q79" s="14">
        <f t="shared" si="22"/>
        <v>0.11791755014589271</v>
      </c>
      <c r="R79" s="14">
        <f>R47/R70</f>
        <v>0.12666240783715346</v>
      </c>
      <c r="S79" s="14">
        <f>S47/S70</f>
        <v>0.12887842780866349</v>
      </c>
      <c r="T79" s="14">
        <f>T47/T70</f>
        <v>0.13000197103945646</v>
      </c>
      <c r="U79" s="14">
        <f>U47/U70</f>
        <v>0.13034410748333761</v>
      </c>
    </row>
    <row r="80" spans="2:23" x14ac:dyDescent="0.15">
      <c r="B80" t="s">
        <v>161</v>
      </c>
      <c r="C80" s="1">
        <f t="shared" ref="C80:K80" si="23">C40/C71</f>
        <v>16595.990770137603</v>
      </c>
      <c r="D80" s="1">
        <f t="shared" si="23"/>
        <v>17650.055585288657</v>
      </c>
      <c r="E80" s="1">
        <f t="shared" si="23"/>
        <v>18688.714585844584</v>
      </c>
      <c r="F80" s="1">
        <f t="shared" si="23"/>
        <v>19894.782636418138</v>
      </c>
      <c r="G80" s="1">
        <f t="shared" si="23"/>
        <v>22124.435063966415</v>
      </c>
      <c r="H80" s="1">
        <f t="shared" si="23"/>
        <v>22320.944969704527</v>
      </c>
      <c r="I80" s="1">
        <f t="shared" si="23"/>
        <v>18675.131559935155</v>
      </c>
      <c r="J80" s="1">
        <f t="shared" si="23"/>
        <v>14949.157246461371</v>
      </c>
      <c r="K80" s="10">
        <f t="shared" si="23"/>
        <v>16039.310994874038</v>
      </c>
      <c r="L80" s="10">
        <f t="shared" ref="L80:Q80" si="24">L40/L71</f>
        <v>18682.498688026579</v>
      </c>
      <c r="M80" s="10">
        <f t="shared" si="24"/>
        <v>17817.031659823129</v>
      </c>
      <c r="N80" s="10">
        <f t="shared" si="24"/>
        <v>17204.431396927906</v>
      </c>
      <c r="O80" s="10">
        <f t="shared" si="24"/>
        <v>16645.543786431339</v>
      </c>
      <c r="P80" s="10">
        <f t="shared" si="24"/>
        <v>17789.947940859056</v>
      </c>
      <c r="Q80" s="10">
        <f t="shared" si="24"/>
        <v>18719.48281914281</v>
      </c>
      <c r="R80" s="10">
        <f>R40/R71</f>
        <v>19008.421141227132</v>
      </c>
      <c r="S80" s="10">
        <f>S40/S71</f>
        <v>19428.380554851388</v>
      </c>
      <c r="T80" s="10">
        <f>T40/T71</f>
        <v>20841.295383769229</v>
      </c>
      <c r="U80" s="10">
        <f>U40/U71</f>
        <v>21416.666227854348</v>
      </c>
    </row>
    <row r="81" spans="2:23" x14ac:dyDescent="0.15">
      <c r="B81" t="s">
        <v>69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5">C40*1000000/C74</f>
        <v>1850.7911097515334</v>
      </c>
      <c r="D82" s="1">
        <f t="shared" si="25"/>
        <v>2009.9904344218921</v>
      </c>
      <c r="E82" s="1">
        <f t="shared" si="25"/>
        <v>2187.0629092935046</v>
      </c>
      <c r="F82" s="1">
        <f t="shared" si="25"/>
        <v>2372.0184776280998</v>
      </c>
      <c r="G82" s="1">
        <f t="shared" si="25"/>
        <v>2698.9359537574874</v>
      </c>
      <c r="H82" s="1">
        <f t="shared" si="25"/>
        <v>2786.2390802414966</v>
      </c>
      <c r="I82" s="1">
        <f t="shared" si="25"/>
        <v>2340.5167122144026</v>
      </c>
      <c r="J82" s="1">
        <f t="shared" si="25"/>
        <v>1852.6885205437457</v>
      </c>
      <c r="K82" s="10">
        <f t="shared" si="25"/>
        <v>1987.7941523873046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K83" si="26">C40*1000000/C75</f>
        <v>1799.5033674506499</v>
      </c>
      <c r="D83" s="10">
        <f t="shared" si="26"/>
        <v>1954.2716146720149</v>
      </c>
      <c r="E83" s="10">
        <f t="shared" si="26"/>
        <v>2129.2191296955302</v>
      </c>
      <c r="F83" s="10">
        <f t="shared" si="26"/>
        <v>2313.8733059213228</v>
      </c>
      <c r="G83" s="10">
        <f t="shared" si="26"/>
        <v>2637.1082885844939</v>
      </c>
      <c r="H83" s="10">
        <f t="shared" si="26"/>
        <v>2725.3736008490873</v>
      </c>
      <c r="I83" s="10">
        <f t="shared" si="26"/>
        <v>2292.257478151113</v>
      </c>
      <c r="J83" s="10">
        <f t="shared" si="26"/>
        <v>1816.2759211260077</v>
      </c>
      <c r="K83" s="10">
        <f t="shared" si="26"/>
        <v>1948.7261971464757</v>
      </c>
      <c r="L83" s="10">
        <f t="shared" ref="L83:Q83" si="27">L40*1000000/L75</f>
        <v>2259.3925678317678</v>
      </c>
      <c r="M83" s="10">
        <f t="shared" si="27"/>
        <v>2145.0445872451692</v>
      </c>
      <c r="N83" s="10">
        <f t="shared" si="27"/>
        <v>2065.7624396187171</v>
      </c>
      <c r="O83" s="10">
        <f t="shared" si="27"/>
        <v>2027.0345055920573</v>
      </c>
      <c r="P83" s="10">
        <f t="shared" si="27"/>
        <v>2172.8923971342942</v>
      </c>
      <c r="Q83" s="10">
        <f t="shared" si="27"/>
        <v>2289.3437179067591</v>
      </c>
      <c r="R83" s="10">
        <f>R40*1000000/R75</f>
        <v>2331.3379751645084</v>
      </c>
      <c r="S83" s="10">
        <f>S40*1000000/S75</f>
        <v>2413.9108885284813</v>
      </c>
      <c r="T83" s="10">
        <f>T40*1000000/T75</f>
        <v>2616.4786593979152</v>
      </c>
      <c r="U83" s="10">
        <f>U40*1000000/U75</f>
        <v>2717.6787342887324</v>
      </c>
    </row>
    <row r="84" spans="2:23" x14ac:dyDescent="0.15">
      <c r="B84" t="s">
        <v>162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2307.5620335681215</v>
      </c>
      <c r="D85" s="1">
        <f t="shared" ref="D85:K85" si="28">D80*1000000/D74</f>
        <v>2411.2059818298358</v>
      </c>
      <c r="E85" s="1">
        <f t="shared" si="28"/>
        <v>2525.5766213934853</v>
      </c>
      <c r="F85" s="1">
        <f t="shared" si="28"/>
        <v>2631.2511054467282</v>
      </c>
      <c r="G85" s="1">
        <f t="shared" si="28"/>
        <v>2879.3122063753035</v>
      </c>
      <c r="H85" s="1">
        <f t="shared" si="28"/>
        <v>2874.2535477440665</v>
      </c>
      <c r="I85" s="1">
        <f t="shared" si="28"/>
        <v>2361.2221408810074</v>
      </c>
      <c r="J85" s="1">
        <f t="shared" si="28"/>
        <v>1866.3935803070024</v>
      </c>
      <c r="K85" s="10">
        <f t="shared" si="28"/>
        <v>2002.4986412171513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2243.6165962373616</v>
      </c>
      <c r="D86" s="1">
        <f t="shared" ref="D86:K86" si="29">D80*1000000/D75</f>
        <v>2344.3650908581117</v>
      </c>
      <c r="E86" s="1">
        <f t="shared" si="29"/>
        <v>2458.7797785478106</v>
      </c>
      <c r="F86" s="1">
        <f t="shared" si="29"/>
        <v>2566.7513771466206</v>
      </c>
      <c r="G86" s="1">
        <f t="shared" si="29"/>
        <v>2813.3524525780922</v>
      </c>
      <c r="H86" s="1">
        <f t="shared" si="29"/>
        <v>2811.465389570787</v>
      </c>
      <c r="I86" s="1">
        <f t="shared" si="29"/>
        <v>2312.5359805226872</v>
      </c>
      <c r="J86" s="1">
        <f t="shared" si="29"/>
        <v>1829.7116226859712</v>
      </c>
      <c r="K86" s="10">
        <f t="shared" si="29"/>
        <v>1963.1416850700898</v>
      </c>
      <c r="L86" s="10">
        <f t="shared" ref="L86:Q86" si="30">L80*1000000/L75</f>
        <v>2272.620009348333</v>
      </c>
      <c r="M86" s="10">
        <f t="shared" si="30"/>
        <v>2158.0285247191578</v>
      </c>
      <c r="N86" s="10">
        <f t="shared" si="30"/>
        <v>2080.6509185806344</v>
      </c>
      <c r="O86" s="10">
        <f t="shared" si="30"/>
        <v>2033.5401001271389</v>
      </c>
      <c r="P86" s="10">
        <f t="shared" si="30"/>
        <v>2184.7468266440205</v>
      </c>
      <c r="Q86" s="10">
        <f t="shared" si="30"/>
        <v>2289.3437179067591</v>
      </c>
      <c r="R86" s="10">
        <f>R80*1000000/R75</f>
        <v>2323.8343421104137</v>
      </c>
      <c r="S86" s="10">
        <f>S80*1000000/S75</f>
        <v>2375.2743230211249</v>
      </c>
      <c r="T86" s="10">
        <f>T80*1000000/T75</f>
        <v>2544.3693071162256</v>
      </c>
      <c r="U86" s="10">
        <f>U80*1000000/U75</f>
        <v>2606.5877859863203</v>
      </c>
    </row>
    <row r="87" spans="2:23" x14ac:dyDescent="0.15">
      <c r="B87" t="s">
        <v>163</v>
      </c>
      <c r="C87" s="1">
        <f t="shared" ref="C87:K87" si="31">C47/C71</f>
        <v>16202.26399923369</v>
      </c>
      <c r="D87" s="1">
        <f t="shared" si="31"/>
        <v>16720.4470453709</v>
      </c>
      <c r="E87" s="1">
        <f t="shared" si="31"/>
        <v>18279.029835486454</v>
      </c>
      <c r="F87" s="1">
        <f t="shared" si="31"/>
        <v>19315.864567665656</v>
      </c>
      <c r="G87" s="1">
        <f t="shared" si="31"/>
        <v>21206.939398102659</v>
      </c>
      <c r="H87" s="1">
        <f t="shared" si="31"/>
        <v>22259.700185533198</v>
      </c>
      <c r="I87" s="1">
        <f t="shared" si="31"/>
        <v>21795.302585806377</v>
      </c>
      <c r="J87" s="1">
        <f t="shared" si="31"/>
        <v>20925.822013532244</v>
      </c>
      <c r="K87" s="10">
        <f t="shared" si="31"/>
        <v>21888.210271055636</v>
      </c>
      <c r="L87" s="10">
        <f t="shared" ref="L87:Q87" si="32">L47/L71</f>
        <v>18407.015905694461</v>
      </c>
      <c r="M87" s="10">
        <f t="shared" si="32"/>
        <v>17091.878436263018</v>
      </c>
      <c r="N87" s="10">
        <f t="shared" si="32"/>
        <v>16515.153871076112</v>
      </c>
      <c r="O87" s="10">
        <f t="shared" si="32"/>
        <v>16782.335273081924</v>
      </c>
      <c r="P87" s="10">
        <f t="shared" si="32"/>
        <v>16613.892990658424</v>
      </c>
      <c r="Q87" s="10">
        <f t="shared" si="32"/>
        <v>17068.042890953271</v>
      </c>
      <c r="R87" s="10">
        <f>R47/R71</f>
        <v>18736.879329565796</v>
      </c>
      <c r="S87" s="10">
        <f>S47/S71</f>
        <v>19703.566368428299</v>
      </c>
      <c r="T87" s="10">
        <f>T47/T71</f>
        <v>20316.994941584751</v>
      </c>
      <c r="U87" s="10">
        <f>U47/U71</f>
        <v>20735.844541856866</v>
      </c>
    </row>
    <row r="88" spans="2:23" x14ac:dyDescent="0.15">
      <c r="B88" t="s">
        <v>164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2252.8169471962933</v>
      </c>
      <c r="D89" s="1">
        <f t="shared" ref="D89:K89" si="33">D87*1000000/D74</f>
        <v>2284.2104796696003</v>
      </c>
      <c r="E89" s="1">
        <f t="shared" si="33"/>
        <v>2470.2121808433776</v>
      </c>
      <c r="F89" s="1">
        <f t="shared" si="33"/>
        <v>2554.6843574602672</v>
      </c>
      <c r="G89" s="1">
        <f t="shared" si="33"/>
        <v>2759.9077351478991</v>
      </c>
      <c r="H89" s="1">
        <f t="shared" si="33"/>
        <v>2866.3670967705893</v>
      </c>
      <c r="I89" s="1">
        <f t="shared" si="33"/>
        <v>2755.7262912789779</v>
      </c>
      <c r="J89" s="1">
        <f t="shared" si="33"/>
        <v>2612.5766974555354</v>
      </c>
      <c r="K89" s="10">
        <f t="shared" si="33"/>
        <v>2732.7303112005297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2190.3885648520654</v>
      </c>
      <c r="D90" s="1">
        <f t="shared" ref="D90:K90" si="34">D87*1000000/D75</f>
        <v>2220.8900231102652</v>
      </c>
      <c r="E90" s="1">
        <f t="shared" si="34"/>
        <v>2404.879625322561</v>
      </c>
      <c r="F90" s="1">
        <f t="shared" si="34"/>
        <v>2492.0615060692949</v>
      </c>
      <c r="G90" s="1">
        <f t="shared" si="34"/>
        <v>2696.6833184589759</v>
      </c>
      <c r="H90" s="1">
        <f t="shared" si="34"/>
        <v>2803.7512183641857</v>
      </c>
      <c r="I90" s="1">
        <f t="shared" si="34"/>
        <v>2698.9058296214448</v>
      </c>
      <c r="J90" s="1">
        <f t="shared" si="34"/>
        <v>2561.2293135441564</v>
      </c>
      <c r="K90" s="10">
        <f t="shared" si="34"/>
        <v>2679.0214372937321</v>
      </c>
      <c r="L90" s="10">
        <f t="shared" ref="L90:Q90" si="35">L87*1000000/L75</f>
        <v>2239.109091252556</v>
      </c>
      <c r="M90" s="10">
        <f t="shared" si="35"/>
        <v>2070.1967595231868</v>
      </c>
      <c r="N90" s="10">
        <f t="shared" si="35"/>
        <v>1997.2918185770964</v>
      </c>
      <c r="O90" s="10">
        <f t="shared" si="35"/>
        <v>2050.251538156981</v>
      </c>
      <c r="P90" s="10">
        <f t="shared" si="35"/>
        <v>2040.3179430434907</v>
      </c>
      <c r="Q90" s="10">
        <f t="shared" si="35"/>
        <v>2087.3769402116568</v>
      </c>
      <c r="R90" s="10">
        <f>R87*1000000/R75</f>
        <v>2290.6375719752614</v>
      </c>
      <c r="S90" s="10">
        <f>S87*1000000/S75</f>
        <v>2408.9179813385804</v>
      </c>
      <c r="T90" s="10">
        <f>T87*1000000/T75</f>
        <v>2480.3610999372922</v>
      </c>
      <c r="U90" s="10">
        <f>U87*1000000/U75</f>
        <v>2523.7260804213524</v>
      </c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>
        <f t="shared" ref="M94:R94" si="36">SUM(M95:M99)</f>
        <v>0</v>
      </c>
      <c r="N94" s="4">
        <f t="shared" si="36"/>
        <v>15208.14</v>
      </c>
      <c r="O94" s="4">
        <f t="shared" si="36"/>
        <v>15525.11</v>
      </c>
      <c r="P94" s="4">
        <f t="shared" si="36"/>
        <v>15177.63</v>
      </c>
      <c r="Q94" s="4">
        <f t="shared" si="36"/>
        <v>15897.210000000003</v>
      </c>
      <c r="R94" s="4">
        <f t="shared" si="36"/>
        <v>16385.310000000001</v>
      </c>
      <c r="S94" s="4">
        <v>17315.013710890002</v>
      </c>
      <c r="T94" s="45">
        <v>18084.560000000001</v>
      </c>
      <c r="U94" s="45">
        <v>19218.32</v>
      </c>
      <c r="V94" s="4">
        <v>19747.737312049998</v>
      </c>
      <c r="W94" s="4">
        <v>19635.835666589999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4295.12</v>
      </c>
      <c r="O95" s="1">
        <v>4188.95</v>
      </c>
      <c r="P95" s="1">
        <v>4022.81</v>
      </c>
      <c r="Q95" s="1">
        <v>4179.72</v>
      </c>
      <c r="R95" s="1">
        <v>4379.7700000000004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4076</v>
      </c>
      <c r="O96" s="1">
        <v>4723.28</v>
      </c>
      <c r="P96" s="1">
        <v>4714.88</v>
      </c>
      <c r="Q96" s="1">
        <v>5133.91</v>
      </c>
      <c r="R96" s="1">
        <v>5481.19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1955.8</v>
      </c>
      <c r="O97" s="1">
        <v>2136.79</v>
      </c>
      <c r="P97" s="1">
        <v>2123.23</v>
      </c>
      <c r="Q97" s="1">
        <v>2033.7</v>
      </c>
      <c r="R97" s="1">
        <v>2103.38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1485.78</v>
      </c>
      <c r="O98" s="1">
        <v>667.39</v>
      </c>
      <c r="P98" s="1">
        <v>497.82</v>
      </c>
      <c r="Q98" s="1">
        <v>483.87</v>
      </c>
      <c r="R98" s="1">
        <v>493.76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3395.44</v>
      </c>
      <c r="O99" s="1">
        <v>3808.7</v>
      </c>
      <c r="P99" s="1">
        <v>3818.89</v>
      </c>
      <c r="Q99" s="1">
        <v>4066.01</v>
      </c>
      <c r="R99" s="1">
        <v>3927.21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442.19</v>
      </c>
      <c r="N101" s="4">
        <f>SUM(N102:N106)</f>
        <v>506.92</v>
      </c>
      <c r="O101" s="4">
        <f>SUM(O102:O106)</f>
        <v>-426.77999999999992</v>
      </c>
      <c r="P101" s="4">
        <f>SUM(P102:P106)</f>
        <v>959.02</v>
      </c>
      <c r="Q101" s="4">
        <v>984.25</v>
      </c>
      <c r="R101" s="4">
        <v>1093.1141185699998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-249.75</v>
      </c>
      <c r="N102" s="1">
        <v>236.99</v>
      </c>
      <c r="O102" s="1">
        <v>-489.65</v>
      </c>
      <c r="P102" s="1">
        <v>381.49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310.05</v>
      </c>
      <c r="N103" s="1">
        <v>67.55</v>
      </c>
      <c r="O103" s="1">
        <v>-188.18</v>
      </c>
      <c r="P103" s="1">
        <v>-80.53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-81.25</v>
      </c>
      <c r="N104" s="1">
        <v>-287.45999999999998</v>
      </c>
      <c r="O104" s="1">
        <v>-171.27</v>
      </c>
      <c r="P104" s="12">
        <v>-27.55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463.43</v>
      </c>
      <c r="N105" s="1">
        <v>489.84</v>
      </c>
      <c r="O105" s="1">
        <v>422.32</v>
      </c>
      <c r="P105" s="1">
        <v>685.61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-0.28999999999999998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78.263999999999996</v>
      </c>
      <c r="O109" s="1">
        <v>95.251000000000005</v>
      </c>
      <c r="P109" s="1">
        <v>81.92028114</v>
      </c>
      <c r="Q109" s="1">
        <v>83.08</v>
      </c>
      <c r="R109" s="1">
        <v>76.443554039999995</v>
      </c>
      <c r="S109" s="1">
        <v>82.424999999999997</v>
      </c>
      <c r="T109" s="1">
        <v>80.352999999999994</v>
      </c>
      <c r="U109" s="1">
        <v>80.816132540000012</v>
      </c>
    </row>
    <row r="110" spans="2:21" x14ac:dyDescent="0.15">
      <c r="B110" t="s">
        <v>128</v>
      </c>
      <c r="N110" s="1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W249"/>
  <sheetViews>
    <sheetView topLeftCell="A4" zoomScale="150" zoomScaleNormal="150" zoomScalePageLayoutView="150" workbookViewId="0">
      <pane xSplit="15460" ySplit="4400" topLeftCell="S31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2.33203125" customWidth="1"/>
    <col min="2" max="2" width="56.33203125" customWidth="1"/>
    <col min="3" max="3" width="9.6640625" customWidth="1"/>
    <col min="4" max="4" width="9.33203125" customWidth="1"/>
    <col min="5" max="5" width="9" customWidth="1"/>
    <col min="6" max="6" width="8.6640625" customWidth="1"/>
    <col min="7" max="8" width="9.5" customWidth="1"/>
    <col min="9" max="9" width="9" customWidth="1"/>
    <col min="10" max="11" width="9.83203125" customWidth="1"/>
  </cols>
  <sheetData>
    <row r="4" spans="2:22" x14ac:dyDescent="0.15">
      <c r="B4" s="7" t="s">
        <v>36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713.74887561354262</v>
      </c>
      <c r="D9" s="4">
        <f t="shared" si="1"/>
        <v>775.20644064291241</v>
      </c>
      <c r="E9" s="4">
        <f t="shared" si="1"/>
        <v>843.63596950487022</v>
      </c>
      <c r="F9" s="4">
        <f t="shared" si="1"/>
        <v>920.37972370576108</v>
      </c>
      <c r="G9" s="4">
        <f t="shared" si="1"/>
        <v>1095.838142974409</v>
      </c>
      <c r="H9" s="4">
        <f t="shared" si="1"/>
        <v>1178.6866894946809</v>
      </c>
      <c r="I9" s="4">
        <f t="shared" si="1"/>
        <v>1110.9701217682227</v>
      </c>
      <c r="J9" s="4">
        <f t="shared" si="1"/>
        <v>988.97755743040102</v>
      </c>
      <c r="K9" s="4">
        <f t="shared" si="1"/>
        <v>1275.4640074304011</v>
      </c>
      <c r="L9" s="4">
        <f t="shared" si="1"/>
        <v>1298.1590334822597</v>
      </c>
      <c r="M9" s="4">
        <f t="shared" si="1"/>
        <v>1260.0010608498271</v>
      </c>
      <c r="N9" s="4">
        <f t="shared" si="1"/>
        <v>1170.9219941197448</v>
      </c>
      <c r="O9" s="4">
        <f t="shared" si="1"/>
        <v>1180.6927006671526</v>
      </c>
      <c r="P9" s="4">
        <f t="shared" si="1"/>
        <v>1188.2189441074818</v>
      </c>
      <c r="Q9" s="4">
        <f>Q10+Q17</f>
        <v>1226.3757427836895</v>
      </c>
      <c r="R9" s="4">
        <f>R10+R17</f>
        <v>1214.9066186273462</v>
      </c>
      <c r="S9" s="4">
        <f>S10+S17</f>
        <v>1249.6658567109839</v>
      </c>
      <c r="T9" s="4">
        <f>T10+T17</f>
        <v>1302.4157116980148</v>
      </c>
      <c r="U9" s="4">
        <f>U10+U17</f>
        <v>1337.0842345066008</v>
      </c>
    </row>
    <row r="10" spans="2:22" x14ac:dyDescent="0.15">
      <c r="B10" s="5" t="s">
        <v>96</v>
      </c>
      <c r="C10" s="6">
        <f>SUM(C11:C16)</f>
        <v>281.26699046845243</v>
      </c>
      <c r="D10" s="6">
        <f t="shared" ref="D10:J10" si="2">SUM(D11:D16)</f>
        <v>329.29544064291247</v>
      </c>
      <c r="E10" s="6">
        <f t="shared" si="2"/>
        <v>361.46009950487019</v>
      </c>
      <c r="F10" s="6">
        <f t="shared" si="2"/>
        <v>388.13224370576103</v>
      </c>
      <c r="G10" s="6">
        <f t="shared" si="2"/>
        <v>477.09849297440911</v>
      </c>
      <c r="H10" s="6">
        <f t="shared" si="2"/>
        <v>507.05109949468095</v>
      </c>
      <c r="I10" s="6">
        <f t="shared" si="2"/>
        <v>406.85240176822276</v>
      </c>
      <c r="J10" s="6">
        <f t="shared" si="2"/>
        <v>297.08398743040101</v>
      </c>
      <c r="K10" s="6">
        <f>J10</f>
        <v>297.08398743040101</v>
      </c>
      <c r="L10" s="6">
        <f t="shared" ref="L10:Q10" si="3">SUM(L11:L16)</f>
        <v>345.86947348225959</v>
      </c>
      <c r="M10" s="6">
        <f t="shared" si="3"/>
        <v>303.33317933982704</v>
      </c>
      <c r="N10" s="6">
        <f t="shared" si="3"/>
        <v>276.64686082974492</v>
      </c>
      <c r="O10" s="6">
        <f t="shared" si="3"/>
        <v>293.33919370715262</v>
      </c>
      <c r="P10" s="6">
        <f t="shared" si="3"/>
        <v>288.96417570748167</v>
      </c>
      <c r="Q10" s="6">
        <f t="shared" si="3"/>
        <v>307.9293314236894</v>
      </c>
      <c r="R10" s="6">
        <f>SUM(R11:R16)</f>
        <v>313.95632441734608</v>
      </c>
      <c r="S10" s="6">
        <f>SUM(S11:S16)</f>
        <v>310.09942156098407</v>
      </c>
      <c r="T10" s="6">
        <f>SUM(T11:T16)</f>
        <v>322.62829226801489</v>
      </c>
      <c r="U10" s="6">
        <f>SUM(U11:U16)</f>
        <v>308.93585137660045</v>
      </c>
    </row>
    <row r="11" spans="2:22" x14ac:dyDescent="0.15">
      <c r="B11" t="s">
        <v>132</v>
      </c>
      <c r="C11" s="1">
        <v>37.851025683514152</v>
      </c>
      <c r="D11" s="1">
        <v>38.872739785904642</v>
      </c>
      <c r="E11" s="1">
        <v>40.83330159070843</v>
      </c>
      <c r="F11" s="1">
        <v>43.168791229868091</v>
      </c>
      <c r="G11" s="1">
        <v>55.628974758716062</v>
      </c>
      <c r="H11" s="1">
        <v>54.699251762122906</v>
      </c>
      <c r="I11" s="1">
        <v>59.106415571931166</v>
      </c>
      <c r="J11" s="1">
        <v>56.574772813923992</v>
      </c>
      <c r="K11" s="1">
        <v>56.574772813923992</v>
      </c>
      <c r="L11" s="1">
        <v>64.705975603838255</v>
      </c>
      <c r="M11" s="1">
        <v>59.086771626286371</v>
      </c>
      <c r="N11" s="1">
        <v>64.5500538896802</v>
      </c>
      <c r="O11" s="1">
        <v>63.839110341512495</v>
      </c>
      <c r="P11" s="1">
        <v>66.869734408030823</v>
      </c>
      <c r="Q11" s="1">
        <v>68.787585557298812</v>
      </c>
      <c r="R11" s="1">
        <v>73.279848329541068</v>
      </c>
      <c r="S11" s="1">
        <v>70.327363816718702</v>
      </c>
      <c r="T11" s="1">
        <v>78.594790692995119</v>
      </c>
      <c r="U11" s="1">
        <v>82.515515633344378</v>
      </c>
    </row>
    <row r="12" spans="2:22" x14ac:dyDescent="0.15">
      <c r="B12" t="s">
        <v>22</v>
      </c>
      <c r="C12" s="1">
        <v>24.393000000000001</v>
      </c>
      <c r="D12" s="1">
        <v>22.515999999999998</v>
      </c>
      <c r="E12" s="1">
        <v>24.425999999999998</v>
      </c>
      <c r="F12" s="1">
        <v>26.991</v>
      </c>
      <c r="G12" s="1">
        <v>32.171999999999997</v>
      </c>
      <c r="H12" s="1">
        <v>38.072000000000003</v>
      </c>
      <c r="I12" s="1">
        <v>43.122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2:22" x14ac:dyDescent="0.15">
      <c r="B13" t="s">
        <v>67</v>
      </c>
      <c r="C13" s="1">
        <v>43.774999999999999</v>
      </c>
      <c r="D13" s="1">
        <v>50.13</v>
      </c>
      <c r="E13" s="1">
        <v>50.443999365083549</v>
      </c>
      <c r="F13" s="1">
        <v>56.848877619658573</v>
      </c>
      <c r="G13" s="1">
        <v>70.065278297807168</v>
      </c>
      <c r="H13" s="1">
        <v>82.027898657412848</v>
      </c>
      <c r="I13" s="1">
        <v>84.722689102154945</v>
      </c>
      <c r="J13" s="1">
        <v>80.495223484664933</v>
      </c>
      <c r="K13" s="1">
        <f>J13</f>
        <v>80.495223484664933</v>
      </c>
      <c r="L13" s="1">
        <v>121.31845281797553</v>
      </c>
      <c r="M13" s="1">
        <v>118.71512767341126</v>
      </c>
      <c r="N13" s="1">
        <v>122.826887572375</v>
      </c>
      <c r="O13" s="1">
        <v>139.42007704429159</v>
      </c>
      <c r="P13" s="1">
        <v>122.46208827543363</v>
      </c>
      <c r="Q13" s="1">
        <v>132.50385062593952</v>
      </c>
      <c r="R13" s="1">
        <v>131.40945273511542</v>
      </c>
      <c r="S13" s="1">
        <v>121.57643611829383</v>
      </c>
      <c r="T13" s="1">
        <v>108.48464971412253</v>
      </c>
      <c r="U13" s="1">
        <v>94.546596884260154</v>
      </c>
    </row>
    <row r="14" spans="2:22" x14ac:dyDescent="0.15">
      <c r="B14" t="s">
        <v>13</v>
      </c>
      <c r="C14" s="1">
        <v>131.35160186547901</v>
      </c>
      <c r="D14" s="1">
        <v>173.76900000000001</v>
      </c>
      <c r="E14" s="1">
        <v>199.86099999999999</v>
      </c>
      <c r="F14" s="1">
        <v>218.24799999999999</v>
      </c>
      <c r="G14" s="1">
        <v>272.928</v>
      </c>
      <c r="H14" s="1">
        <v>290.57100000000003</v>
      </c>
      <c r="I14" s="1">
        <v>183.864</v>
      </c>
      <c r="J14" s="1">
        <v>127.532</v>
      </c>
      <c r="K14" s="1">
        <v>127.532</v>
      </c>
      <c r="L14" s="1">
        <v>131.00557948333335</v>
      </c>
      <c r="M14" s="1">
        <v>106.79663359999999</v>
      </c>
      <c r="N14" s="1">
        <v>80.258030000000005</v>
      </c>
      <c r="O14" s="1">
        <v>70.835731199999998</v>
      </c>
      <c r="P14" s="1">
        <v>81.494654800000006</v>
      </c>
      <c r="Q14" s="1">
        <v>88.871609199999995</v>
      </c>
      <c r="R14" s="1">
        <v>91.680307600000006</v>
      </c>
      <c r="S14" s="1">
        <v>100.56425960000001</v>
      </c>
      <c r="T14" s="1">
        <v>110.88845959999999</v>
      </c>
      <c r="U14" s="1">
        <v>107.12085159999999</v>
      </c>
    </row>
    <row r="15" spans="2:22" ht="16" x14ac:dyDescent="0.2">
      <c r="B15" t="s">
        <v>44</v>
      </c>
      <c r="C15" s="1">
        <v>43.896362919459278</v>
      </c>
      <c r="D15" s="1">
        <v>44.007700857007805</v>
      </c>
      <c r="E15" s="1">
        <v>45.895798549078194</v>
      </c>
      <c r="F15" s="1">
        <v>42.875574856234394</v>
      </c>
      <c r="G15" s="1">
        <v>46.304239917885901</v>
      </c>
      <c r="H15" s="1">
        <v>41.680949075145179</v>
      </c>
      <c r="I15" s="1">
        <v>36.037297094136669</v>
      </c>
      <c r="J15" s="1">
        <v>32.481991131812116</v>
      </c>
      <c r="K15" s="1">
        <v>32.481991131812116</v>
      </c>
      <c r="L15" s="1">
        <v>28.839465577112421</v>
      </c>
      <c r="M15" s="1">
        <v>18.734646440129453</v>
      </c>
      <c r="N15" s="1">
        <v>9.0118893676897365</v>
      </c>
      <c r="O15" s="24">
        <v>19.244275121348569</v>
      </c>
      <c r="P15" s="1">
        <v>18.137698224017171</v>
      </c>
      <c r="Q15" s="1">
        <v>17.766286040451039</v>
      </c>
      <c r="R15" s="1">
        <v>17.586715752689592</v>
      </c>
      <c r="S15" s="1">
        <v>17.631362025971498</v>
      </c>
      <c r="T15" s="1">
        <v>24.660392260897257</v>
      </c>
      <c r="U15" s="1">
        <v>24.752887258995944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1" x14ac:dyDescent="0.15">
      <c r="B17" s="5" t="s">
        <v>17</v>
      </c>
      <c r="C17" s="6">
        <f>C18+C19+C20+C21</f>
        <v>432.48188514509019</v>
      </c>
      <c r="D17" s="6">
        <f t="shared" ref="D17:N17" si="4">D18+D19+D20+D21</f>
        <v>445.911</v>
      </c>
      <c r="E17" s="6">
        <f t="shared" si="4"/>
        <v>482.17587000000003</v>
      </c>
      <c r="F17" s="6">
        <f t="shared" si="4"/>
        <v>532.24748</v>
      </c>
      <c r="G17" s="6">
        <f t="shared" si="4"/>
        <v>618.73964999999998</v>
      </c>
      <c r="H17" s="6">
        <f t="shared" si="4"/>
        <v>671.63558999999998</v>
      </c>
      <c r="I17" s="6">
        <f t="shared" si="4"/>
        <v>704.11771999999996</v>
      </c>
      <c r="J17" s="6">
        <f t="shared" si="4"/>
        <v>691.89356999999995</v>
      </c>
      <c r="K17" s="6">
        <f t="shared" si="4"/>
        <v>978.38002000000006</v>
      </c>
      <c r="L17" s="6">
        <f t="shared" si="4"/>
        <v>952.28956000000005</v>
      </c>
      <c r="M17" s="6">
        <f t="shared" si="4"/>
        <v>956.66788151000014</v>
      </c>
      <c r="N17" s="6">
        <f t="shared" si="4"/>
        <v>894.27513328999999</v>
      </c>
      <c r="O17" s="6">
        <f t="shared" ref="O17:U17" si="5">O18+O19+O20+O21</f>
        <v>887.35350696</v>
      </c>
      <c r="P17" s="6">
        <f t="shared" si="5"/>
        <v>899.2547684000001</v>
      </c>
      <c r="Q17" s="6">
        <f t="shared" si="5"/>
        <v>918.44641135999996</v>
      </c>
      <c r="R17" s="6">
        <f t="shared" si="5"/>
        <v>900.95029421000004</v>
      </c>
      <c r="S17" s="6">
        <f t="shared" si="5"/>
        <v>939.56643514999996</v>
      </c>
      <c r="T17" s="6">
        <f t="shared" si="5"/>
        <v>979.78741942999989</v>
      </c>
      <c r="U17" s="6">
        <f t="shared" si="5"/>
        <v>1028.1483831300004</v>
      </c>
    </row>
    <row r="18" spans="2:21" ht="16" x14ac:dyDescent="0.2">
      <c r="B18" t="s">
        <v>119</v>
      </c>
      <c r="C18" s="1">
        <v>390.27096302509017</v>
      </c>
      <c r="D18" s="1">
        <v>402.79300000000001</v>
      </c>
      <c r="E18" s="1">
        <v>436.95100000000002</v>
      </c>
      <c r="F18" s="1">
        <v>483.69029999999998</v>
      </c>
      <c r="G18" s="1">
        <v>565.11735999999996</v>
      </c>
      <c r="H18" s="1">
        <v>614.32591000000002</v>
      </c>
      <c r="I18" s="1">
        <v>661.36821999999995</v>
      </c>
      <c r="J18" s="1">
        <v>654.93068999999991</v>
      </c>
      <c r="K18" s="1">
        <v>941.41714000000002</v>
      </c>
      <c r="L18" s="1">
        <v>918.76181000000008</v>
      </c>
      <c r="M18" s="1">
        <v>928.3643830200001</v>
      </c>
      <c r="N18" s="1">
        <v>869.40987540999993</v>
      </c>
      <c r="O18" s="24">
        <v>876.67766804999997</v>
      </c>
      <c r="P18" s="24">
        <v>892.87668294000002</v>
      </c>
      <c r="Q18" s="24">
        <v>912.90925400999993</v>
      </c>
      <c r="R18" s="24">
        <v>892.0982208800001</v>
      </c>
      <c r="S18" s="24">
        <v>929.73493925000002</v>
      </c>
      <c r="T18" s="24">
        <v>967.34071004999998</v>
      </c>
      <c r="U18" s="24">
        <v>1014.7363804100003</v>
      </c>
    </row>
    <row r="19" spans="2:21" ht="14" x14ac:dyDescent="0.2">
      <c r="B19" t="s">
        <v>62</v>
      </c>
      <c r="C19" s="1">
        <v>23.57390204</v>
      </c>
      <c r="D19" s="1">
        <v>23.771999999999998</v>
      </c>
      <c r="E19" s="1">
        <v>25.326000000000001</v>
      </c>
      <c r="F19" s="1">
        <v>28.946999999999999</v>
      </c>
      <c r="G19" s="1">
        <v>33.635910000000003</v>
      </c>
      <c r="H19" s="1">
        <v>36.761940000000003</v>
      </c>
      <c r="I19" s="1">
        <v>22.635259999999999</v>
      </c>
      <c r="J19" s="1">
        <v>17.322089999999999</v>
      </c>
      <c r="K19" s="1">
        <v>17.322089999999999</v>
      </c>
      <c r="L19" s="1">
        <v>14.261889999999999</v>
      </c>
      <c r="M19" s="1">
        <v>9.9434601199999992</v>
      </c>
      <c r="N19" s="1">
        <v>6.3382095700000001</v>
      </c>
      <c r="O19" s="25">
        <v>4.7338565799999994</v>
      </c>
      <c r="P19" s="35">
        <v>4.5114754599999998</v>
      </c>
      <c r="Q19" s="35">
        <v>4.9855801200000016</v>
      </c>
      <c r="R19" s="35">
        <v>5.1166823999999993</v>
      </c>
      <c r="S19" s="35">
        <v>6.2934039699999991</v>
      </c>
      <c r="T19" s="10">
        <v>8.6596565999999999</v>
      </c>
      <c r="U19" s="1">
        <v>9.4225067799999973</v>
      </c>
    </row>
    <row r="20" spans="2:21" x14ac:dyDescent="0.15">
      <c r="B20" t="s">
        <v>18</v>
      </c>
      <c r="C20" s="1">
        <v>18.637020080000003</v>
      </c>
      <c r="D20" s="1">
        <v>19.346</v>
      </c>
      <c r="E20" s="1">
        <v>19.898869999999999</v>
      </c>
      <c r="F20" s="1">
        <v>19.61018</v>
      </c>
      <c r="G20" s="1">
        <v>19.98638</v>
      </c>
      <c r="H20" s="1">
        <v>20.547740000000001</v>
      </c>
      <c r="I20" s="1">
        <v>20.114239999999999</v>
      </c>
      <c r="J20" s="1">
        <v>19.640789999999999</v>
      </c>
      <c r="K20" s="1">
        <v>19.640789999999999</v>
      </c>
      <c r="L20" s="1">
        <v>19.26586</v>
      </c>
      <c r="M20" s="1">
        <v>18.360038370000002</v>
      </c>
      <c r="N20" s="1">
        <v>17.10647831</v>
      </c>
      <c r="O20" s="1">
        <v>4.4776123300000004</v>
      </c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1.4205699999999999</v>
      </c>
      <c r="O21" s="32">
        <v>1.4643699999999999</v>
      </c>
      <c r="P21" s="32">
        <v>1.8666099999999999</v>
      </c>
      <c r="Q21" s="32">
        <v>0.55157722999999992</v>
      </c>
      <c r="R21" s="32">
        <v>3.7353909299999999</v>
      </c>
      <c r="S21" s="32">
        <v>3.5380919300000002</v>
      </c>
      <c r="T21" s="50">
        <v>3.7870527799999998</v>
      </c>
      <c r="U21" s="50">
        <v>3.9894959399999994</v>
      </c>
    </row>
    <row r="22" spans="2:21" x14ac:dyDescent="0.15">
      <c r="M22" s="1"/>
      <c r="N22" s="1"/>
      <c r="O22" s="1"/>
      <c r="S22" s="1"/>
      <c r="T22" s="1"/>
      <c r="U22" s="1"/>
    </row>
    <row r="23" spans="2:21" x14ac:dyDescent="0.15">
      <c r="B23" s="3" t="s">
        <v>19</v>
      </c>
      <c r="C23" s="4">
        <f>C24+C25+C26</f>
        <v>572.73584776802591</v>
      </c>
      <c r="D23" s="4">
        <f t="shared" ref="D23:K23" si="6">D24+D25+D26</f>
        <v>617.11500000000001</v>
      </c>
      <c r="E23" s="4">
        <f t="shared" si="6"/>
        <v>636.32134999999994</v>
      </c>
      <c r="F23" s="4">
        <f t="shared" si="6"/>
        <v>677.91673000000003</v>
      </c>
      <c r="G23" s="4">
        <f t="shared" si="6"/>
        <v>731.78218000000004</v>
      </c>
      <c r="H23" s="4">
        <f t="shared" si="6"/>
        <v>740.58327999999995</v>
      </c>
      <c r="I23" s="4">
        <f t="shared" si="6"/>
        <v>668.72624000000008</v>
      </c>
      <c r="J23" s="4">
        <f t="shared" si="6"/>
        <v>537.36454999999989</v>
      </c>
      <c r="K23" s="4">
        <f t="shared" si="6"/>
        <v>748.48232235714272</v>
      </c>
      <c r="L23" s="4">
        <f>L24+L25+L26</f>
        <v>965.31740000000013</v>
      </c>
      <c r="M23" s="4">
        <f>M24+M25+M26</f>
        <v>971.53566028092234</v>
      </c>
      <c r="N23" s="4">
        <f>N24+N25+N26</f>
        <v>996.3855354827557</v>
      </c>
      <c r="O23" s="4">
        <f t="shared" ref="O23:U23" si="7">O24+O25+O26+O27</f>
        <v>996.52960514300321</v>
      </c>
      <c r="P23" s="4">
        <f t="shared" si="7"/>
        <v>1047.7386104061638</v>
      </c>
      <c r="Q23" s="4">
        <f t="shared" si="7"/>
        <v>1101.4555898225594</v>
      </c>
      <c r="R23" s="4">
        <f t="shared" si="7"/>
        <v>1116.352606939377</v>
      </c>
      <c r="S23" s="4">
        <f t="shared" si="7"/>
        <v>1124.7663410498342</v>
      </c>
      <c r="T23" s="4">
        <f t="shared" si="7"/>
        <v>1179.710839198385</v>
      </c>
      <c r="U23" s="4">
        <f t="shared" si="7"/>
        <v>1186.2886492247435</v>
      </c>
    </row>
    <row r="24" spans="2:21" ht="16" x14ac:dyDescent="0.2">
      <c r="B24" t="s">
        <v>20</v>
      </c>
      <c r="C24" s="1">
        <v>392.59553494111611</v>
      </c>
      <c r="D24" s="1">
        <v>427.07100000000003</v>
      </c>
      <c r="E24" s="1">
        <v>442.33499999999998</v>
      </c>
      <c r="F24" s="1">
        <v>481.57483000000002</v>
      </c>
      <c r="G24" s="1">
        <v>524.50833</v>
      </c>
      <c r="H24" s="1">
        <v>521.17953</v>
      </c>
      <c r="I24" s="1">
        <v>440.73313999999999</v>
      </c>
      <c r="J24" s="1">
        <v>303.90978999999999</v>
      </c>
      <c r="K24" s="1">
        <v>434.15684285714286</v>
      </c>
      <c r="L24" s="1">
        <v>643.7076800000001</v>
      </c>
      <c r="M24" s="1">
        <v>658.41713213117964</v>
      </c>
      <c r="N24" s="1">
        <v>681.3943116705691</v>
      </c>
      <c r="O24" s="24">
        <v>668.52531536749973</v>
      </c>
      <c r="P24" s="24">
        <v>712.51196850011684</v>
      </c>
      <c r="Q24" s="24">
        <v>758.35495965554128</v>
      </c>
      <c r="R24" s="24">
        <v>781.54580660465081</v>
      </c>
      <c r="S24" s="24">
        <v>787.88852490777163</v>
      </c>
      <c r="T24" s="24">
        <v>846.92651700025522</v>
      </c>
      <c r="U24" s="24">
        <v>843.00929558872963</v>
      </c>
    </row>
    <row r="25" spans="2:21" x14ac:dyDescent="0.15">
      <c r="B25" t="s">
        <v>24</v>
      </c>
      <c r="C25" s="1">
        <v>146.60631282690983</v>
      </c>
      <c r="D25" s="1">
        <v>155.43100000000001</v>
      </c>
      <c r="E25" s="1">
        <v>157.23535999999999</v>
      </c>
      <c r="F25" s="1">
        <v>160.22585000000001</v>
      </c>
      <c r="G25" s="1">
        <v>164.21761000000001</v>
      </c>
      <c r="H25" s="1">
        <v>177.26964000000001</v>
      </c>
      <c r="I25" s="1">
        <v>178.45417</v>
      </c>
      <c r="J25" s="1">
        <v>179.71270999999999</v>
      </c>
      <c r="K25" s="1">
        <v>260.58342949999991</v>
      </c>
      <c r="L25" s="1">
        <v>264.30613</v>
      </c>
      <c r="M25" s="1">
        <v>253.15735965493175</v>
      </c>
      <c r="N25" s="1">
        <v>249.66329350672368</v>
      </c>
      <c r="O25" s="1">
        <v>265.57732197645811</v>
      </c>
      <c r="P25" s="1">
        <v>269.23134259329299</v>
      </c>
      <c r="Q25" s="1">
        <v>267.52702753827174</v>
      </c>
      <c r="R25" s="1">
        <v>269.08654718954273</v>
      </c>
      <c r="S25" s="1">
        <v>271.91318018675861</v>
      </c>
      <c r="T25" s="1">
        <v>263.1636748933571</v>
      </c>
      <c r="U25" s="1">
        <v>281.90808513288619</v>
      </c>
    </row>
    <row r="26" spans="2:21" ht="14" x14ac:dyDescent="0.2">
      <c r="B26" t="s">
        <v>100</v>
      </c>
      <c r="C26" s="1">
        <v>33.533999999999999</v>
      </c>
      <c r="D26" s="1">
        <v>34.613</v>
      </c>
      <c r="E26" s="1">
        <v>36.750990000000002</v>
      </c>
      <c r="F26" s="1">
        <v>36.116050000000001</v>
      </c>
      <c r="G26" s="1">
        <v>43.056240000000003</v>
      </c>
      <c r="H26" s="1">
        <v>42.13411</v>
      </c>
      <c r="I26" s="1">
        <v>49.538930000000001</v>
      </c>
      <c r="J26" s="1">
        <v>53.742049999999999</v>
      </c>
      <c r="K26" s="1">
        <v>53.742049999999999</v>
      </c>
      <c r="L26" s="1">
        <v>57.30359</v>
      </c>
      <c r="M26" s="1">
        <v>59.961168494811012</v>
      </c>
      <c r="N26" s="1">
        <v>65.327930305462942</v>
      </c>
      <c r="O26" s="25">
        <v>62.426967799045357</v>
      </c>
      <c r="P26" s="25">
        <v>61.495299312754049</v>
      </c>
      <c r="Q26" s="25">
        <v>62.190504488746384</v>
      </c>
      <c r="R26" s="25">
        <v>56.653381595183312</v>
      </c>
      <c r="S26" s="25">
        <v>57.893467625303771</v>
      </c>
      <c r="T26" s="25">
        <v>59.958541904772687</v>
      </c>
      <c r="U26" s="25">
        <v>54.688554063127917</v>
      </c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4.5</v>
      </c>
      <c r="Q27" s="35">
        <v>13.38309814</v>
      </c>
      <c r="R27" s="35">
        <v>9.0668715500000001</v>
      </c>
      <c r="S27" s="10">
        <v>7.071168329999999</v>
      </c>
      <c r="T27" s="10">
        <v>9.662105399999998</v>
      </c>
      <c r="U27" s="10">
        <v>6.6827144399999998</v>
      </c>
    </row>
    <row r="28" spans="2:21" x14ac:dyDescent="0.15">
      <c r="M28" s="1"/>
      <c r="N28" s="1"/>
      <c r="O28" s="1"/>
      <c r="S28" s="1"/>
      <c r="T28" s="1"/>
      <c r="U28" s="1"/>
    </row>
    <row r="29" spans="2:21" x14ac:dyDescent="0.15">
      <c r="B29" s="3" t="s">
        <v>101</v>
      </c>
      <c r="C29" s="4">
        <f t="shared" ref="C29:U29" si="8">SUM(C30:C38)</f>
        <v>776.51609021200022</v>
      </c>
      <c r="D29" s="4">
        <f t="shared" si="8"/>
        <v>836.56082402800007</v>
      </c>
      <c r="E29" s="4">
        <f t="shared" si="8"/>
        <v>892.53377810000006</v>
      </c>
      <c r="F29" s="4">
        <f t="shared" si="8"/>
        <v>981.35449568800004</v>
      </c>
      <c r="G29" s="4">
        <f t="shared" si="8"/>
        <v>1078.5002331800001</v>
      </c>
      <c r="H29" s="4">
        <f t="shared" si="8"/>
        <v>1170.5478510360001</v>
      </c>
      <c r="I29" s="4">
        <f t="shared" si="8"/>
        <v>987.82752281600006</v>
      </c>
      <c r="J29" s="4">
        <f t="shared" si="8"/>
        <v>748.40045589945521</v>
      </c>
      <c r="K29" s="4">
        <f t="shared" si="8"/>
        <v>402.38138036574452</v>
      </c>
      <c r="L29" s="4">
        <f t="shared" si="8"/>
        <v>611.79834347605788</v>
      </c>
      <c r="M29" s="4">
        <f t="shared" si="8"/>
        <v>491.58651703978273</v>
      </c>
      <c r="N29" s="4">
        <f t="shared" si="8"/>
        <v>399.48311337489122</v>
      </c>
      <c r="O29" s="4">
        <f t="shared" si="8"/>
        <v>381.46029418420528</v>
      </c>
      <c r="P29" s="4">
        <f t="shared" si="8"/>
        <v>386.01612895191602</v>
      </c>
      <c r="Q29" s="4">
        <f t="shared" si="8"/>
        <v>439.48470442240932</v>
      </c>
      <c r="R29" s="4">
        <f t="shared" si="8"/>
        <v>451.62212950964624</v>
      </c>
      <c r="S29" s="4">
        <f t="shared" si="8"/>
        <v>429.64890665169276</v>
      </c>
      <c r="T29" s="4">
        <f t="shared" si="8"/>
        <v>516.79458331090927</v>
      </c>
      <c r="U29" s="4">
        <f t="shared" si="8"/>
        <v>570.24828502542937</v>
      </c>
    </row>
    <row r="30" spans="2:21" x14ac:dyDescent="0.15">
      <c r="B30" t="s">
        <v>102</v>
      </c>
      <c r="C30" s="1">
        <v>762.08239021200018</v>
      </c>
      <c r="D30" s="1">
        <v>813.72982402800005</v>
      </c>
      <c r="E30" s="1">
        <v>837.22877810000011</v>
      </c>
      <c r="F30" s="1">
        <v>945.36166568800002</v>
      </c>
      <c r="G30" s="1">
        <v>1064.0502331800001</v>
      </c>
      <c r="H30" s="1">
        <v>1142.7151810360001</v>
      </c>
      <c r="I30" s="1">
        <v>946.9952828160001</v>
      </c>
      <c r="J30" s="1">
        <v>670.02357589945518</v>
      </c>
      <c r="K30" s="1">
        <v>223.01921764453755</v>
      </c>
      <c r="L30" s="1">
        <v>299.32379689802008</v>
      </c>
      <c r="M30" s="1">
        <v>228.6868324788316</v>
      </c>
      <c r="N30" s="1">
        <v>195.90404714036544</v>
      </c>
      <c r="O30" s="1">
        <v>97.112275324327754</v>
      </c>
      <c r="P30" s="1">
        <v>95.703015414002351</v>
      </c>
      <c r="Q30" s="1">
        <v>98.93930434258634</v>
      </c>
      <c r="R30" s="1">
        <v>93.982574460586292</v>
      </c>
      <c r="S30" s="1">
        <v>88.510615161371746</v>
      </c>
      <c r="T30" s="1">
        <v>98.600998516615675</v>
      </c>
      <c r="U30" s="1">
        <v>101.94340522302184</v>
      </c>
    </row>
    <row r="31" spans="2:21" x14ac:dyDescent="0.15">
      <c r="B31" t="s">
        <v>23</v>
      </c>
      <c r="C31" s="1">
        <v>14.4337</v>
      </c>
      <c r="D31" s="1">
        <v>22.831</v>
      </c>
      <c r="E31" s="1">
        <v>55.305</v>
      </c>
      <c r="F31" s="1">
        <v>35.992830000000005</v>
      </c>
      <c r="G31" s="1">
        <v>0</v>
      </c>
      <c r="H31" s="1">
        <v>10.77647</v>
      </c>
      <c r="I31" s="1">
        <v>24.05894</v>
      </c>
      <c r="J31" s="1">
        <v>18.813410000000001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14.45</v>
      </c>
      <c r="H32" s="1">
        <v>17.0562</v>
      </c>
      <c r="I32" s="1">
        <v>16.773299999999999</v>
      </c>
      <c r="J32" s="1">
        <v>16.549199999999999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43.014270000000003</v>
      </c>
      <c r="M33" s="1"/>
      <c r="N33" s="1"/>
      <c r="O33" s="1"/>
    </row>
    <row r="34" spans="1:21" x14ac:dyDescent="0.15">
      <c r="B34" t="s">
        <v>123</v>
      </c>
      <c r="K34" s="1">
        <v>88.435850959392383</v>
      </c>
      <c r="L34" s="1">
        <v>167.77995203973569</v>
      </c>
      <c r="M34" s="1">
        <v>133.94778543528946</v>
      </c>
      <c r="N34" s="1">
        <v>108.79772946104163</v>
      </c>
      <c r="O34" s="1">
        <v>184.1308489573496</v>
      </c>
      <c r="P34" s="1">
        <v>212.35194104999937</v>
      </c>
      <c r="Q34" s="1">
        <v>248.851700114408</v>
      </c>
      <c r="R34" s="1">
        <v>265.34137510230562</v>
      </c>
      <c r="S34" s="1">
        <v>266.53651896975725</v>
      </c>
      <c r="T34" s="1">
        <v>335.69006083171053</v>
      </c>
      <c r="U34" s="1">
        <v>371.31609274142193</v>
      </c>
    </row>
    <row r="35" spans="1:21" x14ac:dyDescent="0.15">
      <c r="B35" t="s">
        <v>124</v>
      </c>
      <c r="K35" s="1">
        <v>90.926311761814574</v>
      </c>
      <c r="L35" s="1">
        <v>144.69459453830211</v>
      </c>
      <c r="M35" s="1">
        <v>128.95189912566167</v>
      </c>
      <c r="N35" s="1">
        <v>94.781336773484185</v>
      </c>
      <c r="O35" s="1">
        <v>100.2171699025279</v>
      </c>
      <c r="P35" s="1">
        <v>77.961172487914283</v>
      </c>
      <c r="Q35" s="12">
        <v>91.693699965414993</v>
      </c>
      <c r="R35" s="1">
        <v>92.298179946754317</v>
      </c>
      <c r="S35" s="1">
        <v>74.601772520563799</v>
      </c>
      <c r="T35" s="1">
        <v>82.503523962583031</v>
      </c>
      <c r="U35" s="1">
        <v>96.988787060985644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9">C9+C23+C29</f>
        <v>2063.0008135935686</v>
      </c>
      <c r="D40" s="8">
        <f t="shared" si="9"/>
        <v>2228.8822646709123</v>
      </c>
      <c r="E40" s="8">
        <f t="shared" si="9"/>
        <v>2372.4910976048704</v>
      </c>
      <c r="F40" s="8">
        <f t="shared" si="9"/>
        <v>2579.650949393761</v>
      </c>
      <c r="G40" s="8">
        <f t="shared" si="9"/>
        <v>2906.1205561544093</v>
      </c>
      <c r="H40" s="8">
        <f t="shared" si="9"/>
        <v>3089.8178205306813</v>
      </c>
      <c r="I40" s="8">
        <f t="shared" si="9"/>
        <v>2767.5238845842227</v>
      </c>
      <c r="J40" s="8">
        <f t="shared" si="9"/>
        <v>2274.7425633298562</v>
      </c>
      <c r="K40" s="8">
        <f t="shared" si="9"/>
        <v>2426.3277101532885</v>
      </c>
      <c r="L40" s="8">
        <f t="shared" si="9"/>
        <v>2875.2747769583175</v>
      </c>
      <c r="M40" s="8">
        <f t="shared" si="9"/>
        <v>2723.1232381705322</v>
      </c>
      <c r="N40" s="8">
        <f t="shared" si="9"/>
        <v>2566.7906429773916</v>
      </c>
      <c r="O40" s="8">
        <f t="shared" si="9"/>
        <v>2558.6825999943612</v>
      </c>
      <c r="P40" s="8">
        <f t="shared" si="9"/>
        <v>2621.9736834655619</v>
      </c>
      <c r="Q40" s="8">
        <f t="shared" si="9"/>
        <v>2767.3160370286582</v>
      </c>
      <c r="R40" s="8">
        <f t="shared" si="9"/>
        <v>2782.8813550763693</v>
      </c>
      <c r="S40" s="8">
        <f t="shared" si="9"/>
        <v>2804.0811044125107</v>
      </c>
      <c r="T40" s="8">
        <f t="shared" si="9"/>
        <v>2998.921134207309</v>
      </c>
      <c r="U40" s="8">
        <f t="shared" si="9"/>
        <v>3093.6211687567738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8.4451199999999993</v>
      </c>
      <c r="M41" s="1">
        <v>42.308840000000004</v>
      </c>
      <c r="N41" s="1">
        <v>40.948918294099208</v>
      </c>
      <c r="O41" s="1">
        <v>42.921760751170922</v>
      </c>
      <c r="P41" s="1">
        <v>19.467953891052517</v>
      </c>
      <c r="Q41" s="1">
        <v>48.441052478020481</v>
      </c>
      <c r="R41" s="1">
        <v>46.6222130112426</v>
      </c>
      <c r="S41" s="1">
        <v>40.504628353783467</v>
      </c>
      <c r="T41" s="1">
        <v>40.055155377267376</v>
      </c>
      <c r="U41" s="1">
        <v>14.208103165397409</v>
      </c>
    </row>
    <row r="42" spans="1:21" x14ac:dyDescent="0.15">
      <c r="A42" s="7"/>
      <c r="B42" s="41" t="s">
        <v>147</v>
      </c>
      <c r="C42" s="8">
        <f>C40+C41</f>
        <v>2063.0008135935686</v>
      </c>
      <c r="D42" s="8">
        <f t="shared" ref="D42:U42" si="10">D40+D41</f>
        <v>2228.8822646709123</v>
      </c>
      <c r="E42" s="8">
        <f t="shared" si="10"/>
        <v>2372.4910976048704</v>
      </c>
      <c r="F42" s="8">
        <f t="shared" si="10"/>
        <v>2579.650949393761</v>
      </c>
      <c r="G42" s="8">
        <f t="shared" si="10"/>
        <v>2906.1205561544093</v>
      </c>
      <c r="H42" s="8">
        <f t="shared" si="10"/>
        <v>3089.8178205306813</v>
      </c>
      <c r="I42" s="8">
        <f t="shared" si="10"/>
        <v>2767.5238845842227</v>
      </c>
      <c r="J42" s="8">
        <f t="shared" si="10"/>
        <v>2274.7425633298562</v>
      </c>
      <c r="K42" s="8">
        <f t="shared" si="10"/>
        <v>2426.3277101532885</v>
      </c>
      <c r="L42" s="8">
        <f t="shared" si="10"/>
        <v>2883.7198969583173</v>
      </c>
      <c r="M42" s="8">
        <f t="shared" si="10"/>
        <v>2765.4320781705323</v>
      </c>
      <c r="N42" s="8">
        <f t="shared" si="10"/>
        <v>2607.7395612714909</v>
      </c>
      <c r="O42" s="8">
        <f t="shared" si="10"/>
        <v>2601.6043607455322</v>
      </c>
      <c r="P42" s="8">
        <f t="shared" si="10"/>
        <v>2641.4416373566146</v>
      </c>
      <c r="Q42" s="8">
        <f t="shared" si="10"/>
        <v>2815.7570895066788</v>
      </c>
      <c r="R42" s="8">
        <f t="shared" si="10"/>
        <v>2829.5035680876122</v>
      </c>
      <c r="S42" s="8">
        <f t="shared" si="10"/>
        <v>2844.5857327662943</v>
      </c>
      <c r="T42" s="8">
        <f t="shared" si="10"/>
        <v>3038.9762895845765</v>
      </c>
      <c r="U42" s="8">
        <f t="shared" si="10"/>
        <v>3107.8292719221713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2063.0008135935686</v>
      </c>
      <c r="D44" s="8">
        <f t="shared" ref="D44:U44" si="11">D40</f>
        <v>2228.8822646709123</v>
      </c>
      <c r="E44" s="8">
        <f t="shared" si="11"/>
        <v>2372.4910976048704</v>
      </c>
      <c r="F44" s="8">
        <f t="shared" si="11"/>
        <v>2579.650949393761</v>
      </c>
      <c r="G44" s="8">
        <f t="shared" si="11"/>
        <v>2906.1205561544093</v>
      </c>
      <c r="H44" s="8">
        <f t="shared" si="11"/>
        <v>3089.8178205306813</v>
      </c>
      <c r="I44" s="8">
        <f t="shared" si="11"/>
        <v>2767.5238845842227</v>
      </c>
      <c r="J44" s="8">
        <f t="shared" si="11"/>
        <v>2274.7425633298562</v>
      </c>
      <c r="K44" s="8">
        <f t="shared" si="11"/>
        <v>2426.3277101532885</v>
      </c>
      <c r="L44" s="8">
        <f t="shared" si="11"/>
        <v>2875.2747769583175</v>
      </c>
      <c r="M44" s="8">
        <f t="shared" si="11"/>
        <v>2723.1232381705322</v>
      </c>
      <c r="N44" s="8">
        <f t="shared" si="11"/>
        <v>2566.7906429773916</v>
      </c>
      <c r="O44" s="8">
        <f t="shared" si="11"/>
        <v>2558.6825999943612</v>
      </c>
      <c r="P44" s="8">
        <f t="shared" si="11"/>
        <v>2621.9736834655619</v>
      </c>
      <c r="Q44" s="8">
        <f t="shared" si="11"/>
        <v>2767.3160370286582</v>
      </c>
      <c r="R44" s="8">
        <f t="shared" si="11"/>
        <v>2782.8813550763693</v>
      </c>
      <c r="S44" s="8">
        <f t="shared" si="11"/>
        <v>2804.0811044125107</v>
      </c>
      <c r="T44" s="8">
        <f t="shared" si="11"/>
        <v>2998.921134207309</v>
      </c>
      <c r="U44" s="8">
        <f t="shared" si="11"/>
        <v>3093.6211687567738</v>
      </c>
    </row>
    <row r="45" spans="1:21" x14ac:dyDescent="0.15">
      <c r="B45" t="s">
        <v>97</v>
      </c>
      <c r="C45" s="1">
        <v>66.397308143149957</v>
      </c>
      <c r="D45" s="1">
        <v>96.763890075441722</v>
      </c>
      <c r="E45" s="1">
        <v>98.94605567439551</v>
      </c>
      <c r="F45" s="1">
        <v>91.250992657456038</v>
      </c>
      <c r="G45" s="1">
        <v>169.5553846198668</v>
      </c>
      <c r="H45" s="1">
        <v>115.19557989038729</v>
      </c>
      <c r="I45" s="1">
        <v>-168.48236236802768</v>
      </c>
      <c r="J45" s="1">
        <v>-622.21753724888856</v>
      </c>
      <c r="K45" s="1">
        <v>-576.08746252409389</v>
      </c>
      <c r="L45" s="1">
        <v>139.89135247433327</v>
      </c>
      <c r="M45" s="1">
        <v>120.56968375809652</v>
      </c>
      <c r="N45" s="1">
        <v>90.893339660047772</v>
      </c>
      <c r="O45" s="1">
        <v>47.954730333430909</v>
      </c>
      <c r="P45" s="1">
        <v>162.39249458004431</v>
      </c>
      <c r="Q45" s="1">
        <v>117.33527470704095</v>
      </c>
      <c r="R45" s="1">
        <v>145.86187841263464</v>
      </c>
      <c r="S45" s="1">
        <v>50.524703458064515</v>
      </c>
      <c r="T45" s="1">
        <v>162.10258597534698</v>
      </c>
      <c r="U45" s="1">
        <v>113.2670379195123</v>
      </c>
    </row>
    <row r="46" spans="1:21" x14ac:dyDescent="0.15">
      <c r="B46" t="s">
        <v>98</v>
      </c>
      <c r="C46" s="1">
        <v>11.574526309500868</v>
      </c>
      <c r="D46" s="1">
        <v>25.926870413550606</v>
      </c>
      <c r="E46" s="1">
        <v>66.397308143149957</v>
      </c>
      <c r="F46" s="1">
        <v>96.763890075441722</v>
      </c>
      <c r="G46" s="1">
        <v>98.94605567439551</v>
      </c>
      <c r="H46" s="1">
        <v>91.250992657456038</v>
      </c>
      <c r="I46" s="1">
        <v>169.5553846198668</v>
      </c>
      <c r="J46" s="1">
        <v>115.19557989038729</v>
      </c>
      <c r="K46" s="1">
        <v>115.37996046104259</v>
      </c>
      <c r="L46" s="1">
        <v>0</v>
      </c>
      <c r="M46" s="1">
        <v>-33.535209579873879</v>
      </c>
      <c r="N46" s="1">
        <v>69.338506335619059</v>
      </c>
      <c r="O46" s="1">
        <v>49.986299198559543</v>
      </c>
      <c r="P46" s="1">
        <v>20.445865308571268</v>
      </c>
      <c r="Q46" s="1">
        <v>19.061094655555952</v>
      </c>
      <c r="R46" s="1">
        <v>133.54208169927756</v>
      </c>
      <c r="S46" s="1">
        <v>88.468074150918639</v>
      </c>
      <c r="T46" s="1">
        <v>116.940756514463</v>
      </c>
      <c r="U46" s="1">
        <v>21.566250142769803</v>
      </c>
    </row>
    <row r="47" spans="1:21" x14ac:dyDescent="0.15">
      <c r="B47" s="3" t="s">
        <v>15</v>
      </c>
      <c r="C47" s="4">
        <f>C40-C45+C46</f>
        <v>2008.1780317599196</v>
      </c>
      <c r="D47" s="4">
        <f>D40-D45+D46</f>
        <v>2158.0452450090211</v>
      </c>
      <c r="E47" s="4">
        <f>E40-E45+E46</f>
        <v>2339.9423500736248</v>
      </c>
      <c r="F47" s="4">
        <f t="shared" ref="F47:K47" si="12">F40-F45+F46</f>
        <v>2585.1638468117467</v>
      </c>
      <c r="G47" s="4">
        <f t="shared" si="12"/>
        <v>2835.5112272089382</v>
      </c>
      <c r="H47" s="4">
        <f t="shared" si="12"/>
        <v>3065.8732332977502</v>
      </c>
      <c r="I47" s="4">
        <f t="shared" si="12"/>
        <v>3105.5616315721172</v>
      </c>
      <c r="J47" s="4">
        <f t="shared" si="12"/>
        <v>3012.1556804691322</v>
      </c>
      <c r="K47" s="4">
        <f t="shared" si="12"/>
        <v>3117.7951331384252</v>
      </c>
      <c r="L47" s="4">
        <f t="shared" ref="L47:S47" si="13">L40-L45+L46</f>
        <v>2735.3834244839841</v>
      </c>
      <c r="M47" s="4">
        <f t="shared" si="13"/>
        <v>2569.018344832562</v>
      </c>
      <c r="N47" s="4">
        <f t="shared" si="13"/>
        <v>2545.2358096529629</v>
      </c>
      <c r="O47" s="4">
        <f t="shared" si="13"/>
        <v>2560.7141688594902</v>
      </c>
      <c r="P47" s="4">
        <f t="shared" si="13"/>
        <v>2480.0270541940886</v>
      </c>
      <c r="Q47" s="4">
        <f t="shared" si="13"/>
        <v>2669.0418569771732</v>
      </c>
      <c r="R47" s="4">
        <f t="shared" si="13"/>
        <v>2770.5615583630124</v>
      </c>
      <c r="S47" s="4">
        <f t="shared" si="13"/>
        <v>2842.0244751053651</v>
      </c>
      <c r="T47" s="4">
        <f t="shared" ref="T47:U47" si="14">T40-T45+T46</f>
        <v>2953.7593047464252</v>
      </c>
      <c r="U47" s="4">
        <f t="shared" si="14"/>
        <v>3001.920380980031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12.765909787999874</v>
      </c>
      <c r="D49" s="4">
        <f t="shared" ref="D49:K49" si="15">D50+D51+D52</f>
        <v>13.413355971999923</v>
      </c>
      <c r="E49" s="4">
        <f t="shared" si="15"/>
        <v>13.800591899999876</v>
      </c>
      <c r="F49" s="4">
        <f t="shared" si="15"/>
        <v>14.98626431199995</v>
      </c>
      <c r="G49" s="4">
        <f t="shared" si="15"/>
        <v>24.073826820000022</v>
      </c>
      <c r="H49" s="4">
        <f t="shared" si="15"/>
        <v>43.535918963999848</v>
      </c>
      <c r="I49" s="4">
        <f t="shared" si="15"/>
        <v>36.079247183999883</v>
      </c>
      <c r="J49" s="4">
        <f t="shared" si="15"/>
        <v>48.779384100544867</v>
      </c>
      <c r="K49" s="4">
        <f t="shared" si="15"/>
        <v>42.38227999999998</v>
      </c>
      <c r="L49" s="4">
        <f t="shared" ref="L49:S49" si="16">L50+L51+L52</f>
        <v>67.285399999999981</v>
      </c>
      <c r="M49" s="4">
        <f t="shared" si="16"/>
        <v>65.677776306000013</v>
      </c>
      <c r="N49" s="4">
        <f t="shared" si="16"/>
        <v>64.082647156373994</v>
      </c>
      <c r="O49" s="4">
        <f t="shared" si="16"/>
        <v>72.76742177397</v>
      </c>
      <c r="P49" s="4">
        <f t="shared" si="16"/>
        <v>78.536920553322005</v>
      </c>
      <c r="Q49" s="4">
        <f t="shared" si="16"/>
        <v>81.192721578738016</v>
      </c>
      <c r="R49" s="4">
        <f t="shared" si="16"/>
        <v>77.125072307052008</v>
      </c>
      <c r="S49" s="4">
        <f t="shared" si="16"/>
        <v>74.70585125803801</v>
      </c>
      <c r="T49" s="4">
        <f t="shared" ref="T49:U49" si="17">T50+T51+T52</f>
        <v>83.299046529929996</v>
      </c>
      <c r="U49" s="4">
        <f t="shared" si="17"/>
        <v>86.122743022470019</v>
      </c>
    </row>
    <row r="50" spans="1:21" x14ac:dyDescent="0.15">
      <c r="B50" t="s">
        <v>43</v>
      </c>
      <c r="C50" s="1">
        <v>7.1606097879998742</v>
      </c>
      <c r="D50" s="1">
        <v>7.6461759719999236</v>
      </c>
      <c r="E50" s="1">
        <v>7.866731899999877</v>
      </c>
      <c r="F50" s="1">
        <v>8.8827643119999493</v>
      </c>
      <c r="G50" s="1">
        <v>24.073826820000022</v>
      </c>
      <c r="H50" s="1">
        <v>43.535918963999848</v>
      </c>
      <c r="I50" s="1">
        <v>36.079247183999883</v>
      </c>
      <c r="J50" s="1">
        <v>25.538184100544868</v>
      </c>
      <c r="K50" s="1">
        <v>42.38227999999998</v>
      </c>
      <c r="L50" s="1">
        <v>67.285399999999981</v>
      </c>
      <c r="M50" s="1">
        <v>63.295118876000011</v>
      </c>
      <c r="N50" s="1">
        <v>64.082647156373994</v>
      </c>
      <c r="O50" s="1">
        <v>72.76742177397</v>
      </c>
      <c r="P50" s="1">
        <v>78.536920553322005</v>
      </c>
      <c r="Q50" s="1">
        <v>81.192721578738016</v>
      </c>
      <c r="R50" s="1">
        <v>77.125072307052008</v>
      </c>
      <c r="S50" s="1">
        <v>74.70585125803801</v>
      </c>
      <c r="T50" s="1">
        <v>83.299046529929996</v>
      </c>
      <c r="U50" s="1">
        <v>86.122743022470019</v>
      </c>
    </row>
    <row r="51" spans="1:21" x14ac:dyDescent="0.15">
      <c r="B51" t="s">
        <v>57</v>
      </c>
      <c r="K51" s="1"/>
      <c r="M51" s="1"/>
      <c r="N51" s="1"/>
      <c r="O51" s="1"/>
    </row>
    <row r="52" spans="1:21" x14ac:dyDescent="0.15">
      <c r="B52" t="s">
        <v>120</v>
      </c>
      <c r="C52" s="11">
        <v>5.6052999999999997</v>
      </c>
      <c r="D52" s="11">
        <v>5.7671799999999998</v>
      </c>
      <c r="E52" s="11">
        <v>5.9338600000000001</v>
      </c>
      <c r="F52" s="11">
        <v>6.1035000000000004</v>
      </c>
      <c r="G52" s="11"/>
      <c r="H52" s="11"/>
      <c r="I52" s="11"/>
      <c r="J52" s="11">
        <v>23.241199999999999</v>
      </c>
      <c r="M52" s="1">
        <v>2.3826574300000001</v>
      </c>
      <c r="N52" s="1">
        <v>0</v>
      </c>
      <c r="O52" s="1">
        <v>0</v>
      </c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390.27100000000002</v>
      </c>
      <c r="D56" s="1">
        <v>401.459</v>
      </c>
      <c r="E56" s="1">
        <v>435.29441000000003</v>
      </c>
      <c r="F56" s="1">
        <v>481.85081000000002</v>
      </c>
      <c r="G56" s="1">
        <v>562.99477999999999</v>
      </c>
      <c r="H56" s="1">
        <v>611.73884999999996</v>
      </c>
      <c r="I56" s="1">
        <v>658.42503999999997</v>
      </c>
      <c r="J56" s="1">
        <v>649.57205999999996</v>
      </c>
      <c r="K56" s="1">
        <v>936.05850999999996</v>
      </c>
      <c r="L56" s="1">
        <v>913.15919999999994</v>
      </c>
      <c r="M56" s="1">
        <v>925.7093007200001</v>
      </c>
      <c r="N56" s="1">
        <v>866.17437014000006</v>
      </c>
      <c r="O56" s="1">
        <v>876.00578832999997</v>
      </c>
      <c r="P56" s="1">
        <v>892.02842762</v>
      </c>
      <c r="Q56" s="1">
        <v>881.33777099999986</v>
      </c>
      <c r="R56" s="1">
        <v>897.61020876999999</v>
      </c>
      <c r="S56" s="1">
        <v>935.60317452000004</v>
      </c>
      <c r="T56" s="1">
        <v>973.34247086000005</v>
      </c>
      <c r="U56" s="1">
        <v>1021.1226365400001</v>
      </c>
    </row>
    <row r="57" spans="1:21" x14ac:dyDescent="0.15">
      <c r="B57" t="s">
        <v>50</v>
      </c>
      <c r="C57" s="1">
        <v>43.774999999999999</v>
      </c>
      <c r="D57" s="1">
        <v>50.13</v>
      </c>
      <c r="E57" s="1">
        <v>50.094000000000001</v>
      </c>
      <c r="F57" s="1">
        <v>56.06</v>
      </c>
      <c r="G57" s="1">
        <v>69.093000000000004</v>
      </c>
      <c r="H57" s="1">
        <v>76.875</v>
      </c>
      <c r="I57" s="1">
        <v>75.254000000000005</v>
      </c>
      <c r="J57" s="1">
        <v>71.498999999999995</v>
      </c>
      <c r="K57" s="1">
        <v>71.498999999999995</v>
      </c>
      <c r="L57" s="1">
        <v>106.59099999999999</v>
      </c>
      <c r="M57" s="1">
        <v>103.16</v>
      </c>
      <c r="N57" s="1">
        <v>106.733</v>
      </c>
      <c r="O57" s="1">
        <v>121.152</v>
      </c>
      <c r="P57" s="1">
        <v>106.416</v>
      </c>
      <c r="Q57" s="1">
        <v>115.142</v>
      </c>
      <c r="R57" s="1">
        <v>114.191</v>
      </c>
      <c r="S57" s="1">
        <v>99.882999999999996</v>
      </c>
      <c r="T57" s="1">
        <v>78.316000000000003</v>
      </c>
      <c r="U57" s="1">
        <v>68.254000000000005</v>
      </c>
    </row>
    <row r="58" spans="1:21" x14ac:dyDescent="0.15">
      <c r="B58" t="s">
        <v>51</v>
      </c>
      <c r="C58" s="1">
        <v>118.443</v>
      </c>
      <c r="D58" s="1">
        <v>173.76900000000001</v>
      </c>
      <c r="E58" s="1">
        <v>199.86099999999999</v>
      </c>
      <c r="F58" s="1">
        <v>218.24799999999999</v>
      </c>
      <c r="G58" s="1">
        <v>272.928</v>
      </c>
      <c r="H58" s="1">
        <v>290.57100000000003</v>
      </c>
      <c r="I58" s="1">
        <v>183.864</v>
      </c>
      <c r="J58" s="1">
        <v>127.532</v>
      </c>
      <c r="K58" s="1">
        <v>127.532</v>
      </c>
      <c r="L58" s="1">
        <v>136.655</v>
      </c>
      <c r="M58" s="1">
        <v>113.74</v>
      </c>
      <c r="N58" s="1">
        <v>87.049000000000007</v>
      </c>
      <c r="O58" s="1">
        <v>75.658000000000001</v>
      </c>
      <c r="P58" s="1">
        <v>87.861000000000004</v>
      </c>
      <c r="Q58" s="1">
        <v>95.906999999999996</v>
      </c>
      <c r="R58" s="1">
        <v>99.843000000000004</v>
      </c>
      <c r="S58" s="1">
        <f>83.909+26.401</f>
        <v>110.31</v>
      </c>
      <c r="T58" s="1">
        <f>89.722+32.257</f>
        <v>121.97899999999998</v>
      </c>
      <c r="U58" s="1">
        <v>118.24</v>
      </c>
    </row>
    <row r="59" spans="1:21" x14ac:dyDescent="0.15">
      <c r="B59" t="s">
        <v>61</v>
      </c>
      <c r="C59" s="1">
        <v>18.637020080000003</v>
      </c>
      <c r="D59" s="1">
        <v>19.346</v>
      </c>
      <c r="E59" s="1">
        <v>36.342080000000003</v>
      </c>
      <c r="F59" s="1">
        <v>36.8842</v>
      </c>
      <c r="G59" s="1">
        <v>37.525120000000001</v>
      </c>
      <c r="H59" s="1">
        <v>38.582929999999998</v>
      </c>
      <c r="I59" s="1">
        <v>37.751649999999998</v>
      </c>
      <c r="J59" s="1">
        <v>36.884999999999998</v>
      </c>
      <c r="K59" s="1">
        <v>36.884999999999998</v>
      </c>
      <c r="L59" s="1">
        <v>36.145057719999997</v>
      </c>
      <c r="M59" s="1">
        <v>34.404120560000003</v>
      </c>
      <c r="N59" s="1">
        <v>32.069556110000001</v>
      </c>
      <c r="O59" s="1">
        <v>8.3912590900000001</v>
      </c>
    </row>
    <row r="60" spans="1:21" x14ac:dyDescent="0.15">
      <c r="B60" t="s">
        <v>45</v>
      </c>
      <c r="C60" s="1">
        <v>35.573</v>
      </c>
      <c r="D60" s="1">
        <v>35.774000000000001</v>
      </c>
      <c r="E60" s="1">
        <v>34.67</v>
      </c>
      <c r="F60" s="1">
        <v>30.87</v>
      </c>
      <c r="G60" s="1">
        <v>36.703000000000003</v>
      </c>
      <c r="H60" s="1">
        <v>41.552999999999997</v>
      </c>
      <c r="I60" s="1">
        <v>41.372999999999998</v>
      </c>
      <c r="J60" s="1">
        <v>39.325000000000003</v>
      </c>
      <c r="K60" s="1">
        <v>39.325000000000003</v>
      </c>
      <c r="L60" s="1">
        <v>42.386000000000003</v>
      </c>
      <c r="M60" s="1">
        <v>29.091000000000001</v>
      </c>
      <c r="N60" s="1">
        <v>31.550999999999998</v>
      </c>
      <c r="O60" s="1">
        <v>25.558</v>
      </c>
      <c r="P60" s="1">
        <v>25.97</v>
      </c>
      <c r="Q60" s="1">
        <v>25.298999999999999</v>
      </c>
      <c r="R60" s="1">
        <v>25.916</v>
      </c>
      <c r="S60" s="1">
        <v>25.222999999999999</v>
      </c>
      <c r="T60" s="1">
        <v>24.184000000000001</v>
      </c>
      <c r="U60" s="1">
        <v>22.974</v>
      </c>
    </row>
    <row r="61" spans="1:21" x14ac:dyDescent="0.15">
      <c r="B61" s="16" t="s">
        <v>63</v>
      </c>
      <c r="C61" s="1">
        <f t="shared" ref="C61:K61" si="18">C19</f>
        <v>23.57390204</v>
      </c>
      <c r="D61" s="1">
        <f t="shared" si="18"/>
        <v>23.771999999999998</v>
      </c>
      <c r="E61" s="1">
        <f t="shared" si="18"/>
        <v>25.326000000000001</v>
      </c>
      <c r="F61" s="1">
        <f t="shared" si="18"/>
        <v>28.946999999999999</v>
      </c>
      <c r="G61" s="1">
        <f t="shared" si="18"/>
        <v>33.635910000000003</v>
      </c>
      <c r="H61" s="1">
        <f t="shared" si="18"/>
        <v>36.761940000000003</v>
      </c>
      <c r="I61" s="1">
        <f t="shared" si="18"/>
        <v>22.635259999999999</v>
      </c>
      <c r="J61" s="1">
        <f t="shared" si="18"/>
        <v>17.322089999999999</v>
      </c>
      <c r="K61" s="1">
        <f t="shared" si="18"/>
        <v>17.322089999999999</v>
      </c>
      <c r="L61" s="1">
        <v>14.319613519999999</v>
      </c>
      <c r="M61" s="1">
        <v>10.06398418</v>
      </c>
      <c r="N61" s="1">
        <v>6.4134611100000001</v>
      </c>
      <c r="O61" s="1">
        <v>4.7767070499999997</v>
      </c>
      <c r="P61" s="1">
        <v>4.5638604599999999</v>
      </c>
      <c r="Q61" s="1">
        <v>5.0377474300000014</v>
      </c>
      <c r="R61" s="1">
        <v>5.176634299999999</v>
      </c>
      <c r="S61" s="1">
        <v>6.3370972599999993</v>
      </c>
      <c r="T61" s="1">
        <v>8.7378163000000004</v>
      </c>
      <c r="U61" s="1">
        <v>9.5216598399999981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24.254992289999997</v>
      </c>
      <c r="P62" s="1">
        <v>24.56747</v>
      </c>
      <c r="Q62" s="1">
        <v>24.085221620000006</v>
      </c>
      <c r="R62" s="1">
        <v>24.839455719999997</v>
      </c>
      <c r="S62" s="1">
        <v>24.375902320000002</v>
      </c>
      <c r="T62" s="1">
        <v>24.636975149999994</v>
      </c>
      <c r="U62" s="1">
        <v>5.8896819300000001</v>
      </c>
    </row>
    <row r="63" spans="1:21" x14ac:dyDescent="0.15">
      <c r="B63" t="s">
        <v>134</v>
      </c>
      <c r="C63" s="1">
        <v>47.887320000000003</v>
      </c>
      <c r="D63" s="1">
        <v>51.992790000000007</v>
      </c>
      <c r="E63" s="1">
        <v>59.025639999999996</v>
      </c>
      <c r="F63" s="1">
        <v>65.231729999999985</v>
      </c>
      <c r="G63" s="1">
        <v>75.355940000000004</v>
      </c>
      <c r="H63" s="1">
        <v>88.100950000000012</v>
      </c>
      <c r="I63" s="1">
        <v>94.462260000000001</v>
      </c>
      <c r="J63" s="1">
        <v>74.240079999999992</v>
      </c>
      <c r="K63" s="1">
        <v>74.240079999999992</v>
      </c>
      <c r="L63" s="1">
        <v>101.53692000000001</v>
      </c>
      <c r="M63" s="1">
        <v>105.53474</v>
      </c>
      <c r="N63" s="1">
        <v>101.78715</v>
      </c>
      <c r="O63" s="1">
        <v>114.41067</v>
      </c>
      <c r="P63" s="1">
        <v>113.09728</v>
      </c>
      <c r="Q63" s="1">
        <v>115.00575000000002</v>
      </c>
      <c r="R63" s="1">
        <v>104.63111000000001</v>
      </c>
      <c r="S63" s="1">
        <v>110.76531999999999</v>
      </c>
      <c r="T63" s="1">
        <v>111.05414</v>
      </c>
      <c r="U63" s="1">
        <v>120.37114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3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3" x14ac:dyDescent="0.15">
      <c r="B66" s="16"/>
      <c r="M66" s="1"/>
      <c r="N66" s="1"/>
      <c r="O66" s="1"/>
    </row>
    <row r="67" spans="2:23" x14ac:dyDescent="0.15">
      <c r="B67" s="3" t="s">
        <v>0</v>
      </c>
      <c r="C67" s="4">
        <v>218.16</v>
      </c>
      <c r="D67" s="4">
        <v>232.94499999999999</v>
      </c>
      <c r="E67" s="4">
        <v>239.67156</v>
      </c>
      <c r="F67" s="4">
        <v>270.62652000000003</v>
      </c>
      <c r="G67" s="4">
        <v>304.60322000000002</v>
      </c>
      <c r="H67" s="4">
        <v>327.12245999999999</v>
      </c>
      <c r="I67" s="4">
        <v>271.09417000000002</v>
      </c>
      <c r="J67" s="4">
        <v>191.8092</v>
      </c>
      <c r="K67" s="4">
        <v>247.09559999999999</v>
      </c>
      <c r="L67" s="4">
        <v>341.04559</v>
      </c>
      <c r="M67" s="4">
        <v>329.00249810432763</v>
      </c>
      <c r="N67" s="4">
        <v>318.34236111268245</v>
      </c>
      <c r="O67" s="4">
        <v>344.64411754481625</v>
      </c>
      <c r="P67" s="4">
        <v>366.23471059301511</v>
      </c>
      <c r="Q67" s="4">
        <v>378.58091553509598</v>
      </c>
      <c r="R67" s="8">
        <v>365.86984020884495</v>
      </c>
      <c r="S67" s="45">
        <v>361.41684116852036</v>
      </c>
      <c r="T67" s="45">
        <v>393.76017939990396</v>
      </c>
      <c r="U67" s="4">
        <v>406.1250608620129</v>
      </c>
      <c r="V67" s="4"/>
      <c r="W67" s="4"/>
    </row>
    <row r="68" spans="2:23" x14ac:dyDescent="0.15">
      <c r="M68" s="1"/>
      <c r="N68" s="1"/>
      <c r="O68" s="1"/>
    </row>
    <row r="69" spans="2:23" x14ac:dyDescent="0.15">
      <c r="B69" s="7" t="s">
        <v>1</v>
      </c>
      <c r="M69" s="1"/>
      <c r="N69" s="1"/>
      <c r="O69" s="1"/>
    </row>
    <row r="70" spans="2:23" x14ac:dyDescent="0.15">
      <c r="B70" t="s">
        <v>117</v>
      </c>
      <c r="C70" s="1">
        <v>16299.205</v>
      </c>
      <c r="D70" s="1">
        <v>17208.848999999998</v>
      </c>
      <c r="E70" s="1">
        <v>18299.196</v>
      </c>
      <c r="F70" s="1">
        <v>19843.030999999999</v>
      </c>
      <c r="G70" s="1">
        <v>21562.413</v>
      </c>
      <c r="H70" s="1">
        <v>23105.937999999998</v>
      </c>
      <c r="I70" s="1">
        <v>23844.407999999999</v>
      </c>
      <c r="J70" s="1">
        <v>22541.896000000001</v>
      </c>
      <c r="K70" s="1">
        <v>22541.896000000001</v>
      </c>
      <c r="L70" s="1">
        <v>22733.585999999999</v>
      </c>
      <c r="M70" s="1">
        <v>22375.425999999999</v>
      </c>
      <c r="N70" s="1">
        <v>21364.846000000001</v>
      </c>
      <c r="O70" s="1">
        <v>20746.77</v>
      </c>
      <c r="P70" s="1">
        <v>20652.899000000001</v>
      </c>
      <c r="Q70" s="1">
        <v>21372.587</v>
      </c>
      <c r="R70" s="1">
        <v>21694.245999999999</v>
      </c>
      <c r="S70" s="1">
        <v>22592.547999999999</v>
      </c>
      <c r="T70" s="1">
        <v>23258.672999999999</v>
      </c>
      <c r="U70" s="1">
        <v>23765.248</v>
      </c>
    </row>
    <row r="71" spans="2:23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3" x14ac:dyDescent="0.15">
      <c r="B72" t="s">
        <v>160</v>
      </c>
      <c r="C72" s="1">
        <f>C70/C71</f>
        <v>20321.810731192127</v>
      </c>
      <c r="D72" s="1">
        <f t="shared" ref="D72:P72" si="19">D70/D71</f>
        <v>20643.918965286415</v>
      </c>
      <c r="E72" s="1">
        <f t="shared" si="19"/>
        <v>21131.546519083218</v>
      </c>
      <c r="F72" s="1">
        <f t="shared" si="19"/>
        <v>22011.631758608</v>
      </c>
      <c r="G72" s="1">
        <f t="shared" si="19"/>
        <v>23003.479894871249</v>
      </c>
      <c r="H72" s="1">
        <f t="shared" si="19"/>
        <v>23835.831153692012</v>
      </c>
      <c r="I72" s="1">
        <f t="shared" si="19"/>
        <v>24055.348040019759</v>
      </c>
      <c r="J72" s="1">
        <f t="shared" si="19"/>
        <v>22708.647198828854</v>
      </c>
      <c r="K72" s="1">
        <f t="shared" si="19"/>
        <v>22708.647198828854</v>
      </c>
      <c r="L72" s="1">
        <f t="shared" si="19"/>
        <v>22866.678045870267</v>
      </c>
      <c r="M72" s="1">
        <f t="shared" si="19"/>
        <v>22510.864271943316</v>
      </c>
      <c r="N72" s="1">
        <f t="shared" si="19"/>
        <v>21518.827916843406</v>
      </c>
      <c r="O72" s="1">
        <f t="shared" si="19"/>
        <v>20813.354990615724</v>
      </c>
      <c r="P72" s="1">
        <f t="shared" si="19"/>
        <v>20765.572934378852</v>
      </c>
      <c r="Q72" s="1">
        <f>Q70/Q71</f>
        <v>21372.587</v>
      </c>
      <c r="R72" s="1">
        <f>R70/R71</f>
        <v>21624.421005467502</v>
      </c>
      <c r="S72" s="1">
        <f>S70/S71</f>
        <v>22230.936283126633</v>
      </c>
      <c r="T72" s="1">
        <f>T70/T71</f>
        <v>22617.671079752137</v>
      </c>
      <c r="U72" s="1">
        <f>U70/U71</f>
        <v>22793.792506143411</v>
      </c>
    </row>
    <row r="73" spans="2:23" x14ac:dyDescent="0.15">
      <c r="B73" t="s">
        <v>107</v>
      </c>
      <c r="C73" s="1">
        <v>1073971</v>
      </c>
      <c r="D73" s="1">
        <v>1075381</v>
      </c>
      <c r="E73" s="1">
        <v>1073761</v>
      </c>
      <c r="F73" s="1">
        <v>1076635</v>
      </c>
      <c r="G73" s="1">
        <v>1076896</v>
      </c>
      <c r="H73" s="1">
        <v>1074862</v>
      </c>
      <c r="I73" s="1">
        <v>1080138</v>
      </c>
      <c r="J73" s="1">
        <v>1085289</v>
      </c>
      <c r="K73" s="1">
        <v>1085289</v>
      </c>
      <c r="L73" s="1">
        <v>1084341</v>
      </c>
      <c r="M73" s="1">
        <v>1081487</v>
      </c>
      <c r="N73" s="1">
        <v>1077360</v>
      </c>
      <c r="O73" s="1">
        <v>1068165</v>
      </c>
      <c r="P73" s="38">
        <v>1061756</v>
      </c>
      <c r="Q73" s="28">
        <v>1051229</v>
      </c>
      <c r="R73" s="1">
        <v>1042608</v>
      </c>
      <c r="S73" s="1">
        <v>1034960</v>
      </c>
      <c r="T73" s="1">
        <v>1028244</v>
      </c>
      <c r="U73" s="1">
        <v>1022800</v>
      </c>
    </row>
    <row r="74" spans="2:23" x14ac:dyDescent="0.15">
      <c r="B74" t="s">
        <v>58</v>
      </c>
      <c r="C74" s="1">
        <v>1148211.5404879407</v>
      </c>
      <c r="D74" s="1">
        <v>1152357.2974425361</v>
      </c>
      <c r="E74" s="1">
        <v>1152955.8492676534</v>
      </c>
      <c r="F74" s="1">
        <v>1158651.3559336851</v>
      </c>
      <c r="G74" s="1">
        <v>1158309.5080588246</v>
      </c>
      <c r="H74" s="1">
        <v>1157185.9202720306</v>
      </c>
      <c r="I74" s="1">
        <v>1164304.8293815665</v>
      </c>
      <c r="J74" s="1">
        <v>1169759.6692825761</v>
      </c>
      <c r="K74" s="1">
        <v>1169759.6692825761</v>
      </c>
      <c r="L74" s="1"/>
      <c r="M74" s="1"/>
      <c r="N74" s="1"/>
      <c r="O74" s="1"/>
    </row>
    <row r="75" spans="2:23" x14ac:dyDescent="0.15">
      <c r="B75" t="s">
        <v>59</v>
      </c>
      <c r="C75" s="1">
        <v>1102332.1342705023</v>
      </c>
      <c r="D75" s="1">
        <v>1105381.6667018363</v>
      </c>
      <c r="E75" s="1">
        <v>1105070.4881884088</v>
      </c>
      <c r="F75" s="1">
        <v>1111304.098028692</v>
      </c>
      <c r="G75" s="1">
        <v>1111503.6619750785</v>
      </c>
      <c r="H75" s="1">
        <v>1111259.9901220121</v>
      </c>
      <c r="I75" s="1">
        <v>1118279.8898931483</v>
      </c>
      <c r="J75" s="1">
        <v>1125120.564511677</v>
      </c>
      <c r="K75" s="1">
        <v>1125120.564511677</v>
      </c>
      <c r="L75" s="1">
        <v>1124410.3099358503</v>
      </c>
      <c r="M75" s="1">
        <v>1122612.5548163897</v>
      </c>
      <c r="N75" s="1">
        <v>1119748.0535739914</v>
      </c>
      <c r="O75" s="1">
        <v>1133619.6217504116</v>
      </c>
      <c r="P75" s="1">
        <v>1120395.2218378119</v>
      </c>
      <c r="Q75" s="1">
        <v>1106001</v>
      </c>
      <c r="R75" s="1">
        <v>1097317</v>
      </c>
      <c r="S75" s="1">
        <v>1090061</v>
      </c>
      <c r="T75" s="1">
        <v>1085929</v>
      </c>
      <c r="U75" s="1">
        <v>1085009</v>
      </c>
    </row>
    <row r="76" spans="2:23" x14ac:dyDescent="0.15">
      <c r="M76" s="1"/>
      <c r="N76" s="1"/>
      <c r="O76" s="1"/>
    </row>
    <row r="77" spans="2:23" x14ac:dyDescent="0.15">
      <c r="B77" s="7" t="s">
        <v>60</v>
      </c>
      <c r="M77" s="1"/>
      <c r="N77" s="1"/>
      <c r="O77" s="1"/>
    </row>
    <row r="78" spans="2:23" x14ac:dyDescent="0.15">
      <c r="B78" t="s">
        <v>66</v>
      </c>
      <c r="C78" s="9">
        <f t="shared" ref="C78:L78" si="20">C40/C70</f>
        <v>0.12657064032224694</v>
      </c>
      <c r="D78" s="9">
        <f t="shared" si="20"/>
        <v>0.12951954338555197</v>
      </c>
      <c r="E78" s="9">
        <f t="shared" si="20"/>
        <v>0.12965001837265805</v>
      </c>
      <c r="F78" s="9">
        <f t="shared" si="20"/>
        <v>0.13000286848283213</v>
      </c>
      <c r="G78" s="9">
        <f t="shared" si="20"/>
        <v>0.13477714929931123</v>
      </c>
      <c r="H78" s="9">
        <f t="shared" si="20"/>
        <v>0.13372397262256489</v>
      </c>
      <c r="I78" s="9">
        <f t="shared" si="20"/>
        <v>0.11606595074971972</v>
      </c>
      <c r="J78" s="9">
        <f t="shared" si="20"/>
        <v>0.10091176728567358</v>
      </c>
      <c r="K78" s="9">
        <f t="shared" si="20"/>
        <v>0.10763636342538749</v>
      </c>
      <c r="L78" s="14">
        <f t="shared" si="20"/>
        <v>0.12647695691116737</v>
      </c>
      <c r="M78" s="14">
        <f t="shared" ref="M78:R78" si="21">M40/M70</f>
        <v>0.1217015147854853</v>
      </c>
      <c r="N78" s="14">
        <f t="shared" si="21"/>
        <v>0.12014084459009867</v>
      </c>
      <c r="O78" s="14">
        <f t="shared" si="21"/>
        <v>0.12332920256957403</v>
      </c>
      <c r="P78" s="14">
        <f t="shared" si="21"/>
        <v>0.12695426842815441</v>
      </c>
      <c r="Q78" s="14">
        <f t="shared" si="21"/>
        <v>0.12947969457458089</v>
      </c>
      <c r="R78" s="14">
        <f t="shared" si="21"/>
        <v>0.12827739461774193</v>
      </c>
      <c r="S78" s="14">
        <f>S40/S70</f>
        <v>0.12411531025241203</v>
      </c>
      <c r="T78" s="14">
        <f>T40/T70</f>
        <v>0.12893775729197057</v>
      </c>
      <c r="U78" s="14">
        <f>U40/U70</f>
        <v>0.13017415887083417</v>
      </c>
    </row>
    <row r="79" spans="2:23" x14ac:dyDescent="0.15">
      <c r="B79" t="s">
        <v>110</v>
      </c>
      <c r="C79" s="9">
        <f t="shared" ref="C79:L79" si="22">C47/C70</f>
        <v>0.12320711542433631</v>
      </c>
      <c r="D79" s="9">
        <f t="shared" si="22"/>
        <v>0.12540322975749402</v>
      </c>
      <c r="E79" s="9">
        <f t="shared" si="22"/>
        <v>0.12787132014289726</v>
      </c>
      <c r="F79" s="9">
        <f t="shared" si="22"/>
        <v>0.13028069385225205</v>
      </c>
      <c r="G79" s="9">
        <f t="shared" si="22"/>
        <v>0.13150250054151816</v>
      </c>
      <c r="H79" s="9">
        <f t="shared" si="22"/>
        <v>0.13268767679103746</v>
      </c>
      <c r="I79" s="9">
        <f t="shared" si="22"/>
        <v>0.13024276516205047</v>
      </c>
      <c r="J79" s="9">
        <f t="shared" si="22"/>
        <v>0.1336247705370095</v>
      </c>
      <c r="K79" s="9">
        <f t="shared" si="22"/>
        <v>0.13831113111064061</v>
      </c>
      <c r="L79" s="14">
        <f t="shared" si="22"/>
        <v>0.12032344674896359</v>
      </c>
      <c r="M79" s="14">
        <f t="shared" ref="M79:R79" si="23">M47/M70</f>
        <v>0.11481427637769051</v>
      </c>
      <c r="N79" s="14">
        <f t="shared" si="23"/>
        <v>0.11913195206990786</v>
      </c>
      <c r="O79" s="14">
        <f t="shared" si="23"/>
        <v>0.12342712474565873</v>
      </c>
      <c r="P79" s="14">
        <f t="shared" si="23"/>
        <v>0.12008130452747037</v>
      </c>
      <c r="Q79" s="14">
        <f t="shared" si="23"/>
        <v>0.12488155303694276</v>
      </c>
      <c r="R79" s="14">
        <f t="shared" si="23"/>
        <v>0.12770951146967782</v>
      </c>
      <c r="S79" s="14">
        <f>S47/S70</f>
        <v>0.12579477423730007</v>
      </c>
      <c r="T79" s="14">
        <f>T47/T70</f>
        <v>0.12699603733826195</v>
      </c>
      <c r="U79" s="14">
        <f>U47/U70</f>
        <v>0.12631555037759468</v>
      </c>
    </row>
    <row r="80" spans="2:23" x14ac:dyDescent="0.15">
      <c r="B80" t="s">
        <v>161</v>
      </c>
      <c r="C80" s="1">
        <f t="shared" ref="C80:L80" si="24">C40/C71</f>
        <v>2572.1445967544964</v>
      </c>
      <c r="D80" s="1">
        <f t="shared" si="24"/>
        <v>2673.790958072233</v>
      </c>
      <c r="E80" s="1">
        <f t="shared" si="24"/>
        <v>2739.7053944418171</v>
      </c>
      <c r="F80" s="1">
        <f t="shared" si="24"/>
        <v>2861.5752686068472</v>
      </c>
      <c r="G80" s="1">
        <f t="shared" si="24"/>
        <v>3100.3434441947661</v>
      </c>
      <c r="H80" s="1">
        <f t="shared" si="24"/>
        <v>3187.4220326323898</v>
      </c>
      <c r="I80" s="1">
        <f t="shared" si="24"/>
        <v>2792.0068408802999</v>
      </c>
      <c r="J80" s="1">
        <f t="shared" si="24"/>
        <v>2291.5697215006808</v>
      </c>
      <c r="K80" s="1">
        <f t="shared" si="24"/>
        <v>2444.2762027920498</v>
      </c>
      <c r="L80" s="10">
        <f t="shared" si="24"/>
        <v>2892.1078539090704</v>
      </c>
      <c r="M80" s="10">
        <f t="shared" ref="M80:R80" si="25">M40/M71</f>
        <v>2739.6062810259623</v>
      </c>
      <c r="N80" s="10">
        <f t="shared" si="25"/>
        <v>2585.2901605185607</v>
      </c>
      <c r="O80" s="10">
        <f t="shared" si="25"/>
        <v>2566.8944737901011</v>
      </c>
      <c r="P80" s="10">
        <f t="shared" si="25"/>
        <v>2636.2781203755503</v>
      </c>
      <c r="Q80" s="10">
        <f t="shared" si="25"/>
        <v>2767.3160370286582</v>
      </c>
      <c r="R80" s="10">
        <f t="shared" si="25"/>
        <v>2773.9243866985425</v>
      </c>
      <c r="S80" s="10">
        <f>S40/S71</f>
        <v>2759.1995539818658</v>
      </c>
      <c r="T80" s="10">
        <f>T40/T71</f>
        <v>2916.2717841907033</v>
      </c>
      <c r="U80" s="10">
        <f>U40/U71</f>
        <v>2967.1627669635413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6">C40*1000000/C74</f>
        <v>1796.7079591595827</v>
      </c>
      <c r="D82" s="1">
        <f t="shared" si="26"/>
        <v>1934.1937345453036</v>
      </c>
      <c r="E82" s="1">
        <f t="shared" si="26"/>
        <v>2057.7467030605326</v>
      </c>
      <c r="F82" s="1">
        <f t="shared" si="26"/>
        <v>2226.4255215193539</v>
      </c>
      <c r="G82" s="1">
        <f t="shared" si="26"/>
        <v>2508.9326608608158</v>
      </c>
      <c r="H82" s="1">
        <f t="shared" si="26"/>
        <v>2670.1135629133205</v>
      </c>
      <c r="I82" s="1">
        <f t="shared" si="26"/>
        <v>2376.975354516243</v>
      </c>
      <c r="J82" s="1">
        <f t="shared" si="26"/>
        <v>1944.6238599805515</v>
      </c>
      <c r="K82" s="1">
        <f t="shared" si="26"/>
        <v>2074.2104330211491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7">C40*1000000/C75</f>
        <v>1871.4875031369875</v>
      </c>
      <c r="D83" s="10">
        <f t="shared" si="27"/>
        <v>2016.3915612254559</v>
      </c>
      <c r="E83" s="10">
        <f t="shared" si="27"/>
        <v>2146.9138149677678</v>
      </c>
      <c r="F83" s="10">
        <f t="shared" si="27"/>
        <v>2321.2826749849337</v>
      </c>
      <c r="G83" s="10">
        <f t="shared" si="27"/>
        <v>2614.584778776526</v>
      </c>
      <c r="H83" s="10">
        <f t="shared" si="27"/>
        <v>2780.4634810899929</v>
      </c>
      <c r="I83" s="10">
        <f t="shared" si="27"/>
        <v>2474.8043040000116</v>
      </c>
      <c r="J83" s="10">
        <f t="shared" si="27"/>
        <v>2021.7767189395711</v>
      </c>
      <c r="K83" s="10">
        <f t="shared" si="27"/>
        <v>2156.5046330891296</v>
      </c>
      <c r="L83" s="10">
        <f t="shared" si="27"/>
        <v>2557.1401752109132</v>
      </c>
      <c r="M83" s="10">
        <f t="shared" ref="M83:R83" si="28">M40*1000000/M75</f>
        <v>2425.7017494481129</v>
      </c>
      <c r="N83" s="10">
        <f t="shared" si="28"/>
        <v>2292.2930160804981</v>
      </c>
      <c r="O83" s="10">
        <f t="shared" si="28"/>
        <v>2257.0909597026234</v>
      </c>
      <c r="P83" s="10">
        <f t="shared" si="28"/>
        <v>2340.2221219443204</v>
      </c>
      <c r="Q83" s="10">
        <f t="shared" si="28"/>
        <v>2502.0918037403749</v>
      </c>
      <c r="R83" s="10">
        <f t="shared" si="28"/>
        <v>2536.0778654448709</v>
      </c>
      <c r="S83" s="10">
        <f>S40*1000000/S75</f>
        <v>2572.4075115177138</v>
      </c>
      <c r="T83" s="10">
        <f>T40*1000000/T75</f>
        <v>2761.6180562516602</v>
      </c>
      <c r="U83" s="10">
        <f>U40*1000000/U75</f>
        <v>2851.2400991667109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2240.1312877080518</v>
      </c>
      <c r="D85" s="1">
        <f t="shared" ref="D85:K85" si="29">D80*1000000/D74</f>
        <v>2320.2794515262444</v>
      </c>
      <c r="E85" s="1">
        <f t="shared" si="29"/>
        <v>2376.2448459601051</v>
      </c>
      <c r="F85" s="1">
        <f t="shared" si="29"/>
        <v>2469.7466187323294</v>
      </c>
      <c r="G85" s="1">
        <f t="shared" si="29"/>
        <v>2676.6105454754806</v>
      </c>
      <c r="H85" s="1">
        <f t="shared" si="29"/>
        <v>2754.4597430662589</v>
      </c>
      <c r="I85" s="1">
        <f t="shared" si="29"/>
        <v>2398.0033153030085</v>
      </c>
      <c r="J85" s="1">
        <f t="shared" si="29"/>
        <v>1959.0090013157326</v>
      </c>
      <c r="K85" s="1">
        <f t="shared" si="29"/>
        <v>2089.5541767918412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2333.3662485097398</v>
      </c>
      <c r="D86" s="1">
        <f t="shared" ref="D86:L86" si="30">D80*1000000/D75</f>
        <v>2418.884841875577</v>
      </c>
      <c r="E86" s="1">
        <f t="shared" si="30"/>
        <v>2479.2132481369022</v>
      </c>
      <c r="F86" s="1">
        <f t="shared" si="30"/>
        <v>2574.9704996885257</v>
      </c>
      <c r="G86" s="1">
        <f t="shared" si="30"/>
        <v>2789.3236435097592</v>
      </c>
      <c r="H86" s="1">
        <f t="shared" si="30"/>
        <v>2868.2955032714021</v>
      </c>
      <c r="I86" s="1">
        <f t="shared" si="30"/>
        <v>2496.6977105768005</v>
      </c>
      <c r="J86" s="1">
        <f t="shared" si="30"/>
        <v>2036.7325900715932</v>
      </c>
      <c r="K86" s="1">
        <f t="shared" si="30"/>
        <v>2172.4571391626023</v>
      </c>
      <c r="L86" s="10">
        <f t="shared" si="30"/>
        <v>2572.110757392531</v>
      </c>
      <c r="M86" s="10">
        <f t="shared" ref="M86:R86" si="31">M80*1000000/M75</f>
        <v>2440.3845024466541</v>
      </c>
      <c r="N86" s="10">
        <f t="shared" si="31"/>
        <v>2308.8141589234106</v>
      </c>
      <c r="O86" s="10">
        <f t="shared" si="31"/>
        <v>2264.3349008255373</v>
      </c>
      <c r="P86" s="10">
        <f t="shared" si="31"/>
        <v>2352.989435327293</v>
      </c>
      <c r="Q86" s="10">
        <f t="shared" si="31"/>
        <v>2502.0918037403749</v>
      </c>
      <c r="R86" s="10">
        <f t="shared" si="31"/>
        <v>2527.9152575769285</v>
      </c>
      <c r="S86" s="10">
        <f>S80*1000000/S75</f>
        <v>2531.2340813788092</v>
      </c>
      <c r="T86" s="10">
        <f>T80*1000000/T75</f>
        <v>2685.5087065459193</v>
      </c>
      <c r="U86" s="10">
        <f>U80*1000000/U75</f>
        <v>2734.6895435554375</v>
      </c>
    </row>
    <row r="87" spans="2:23" x14ac:dyDescent="0.15">
      <c r="B87" t="s">
        <v>163</v>
      </c>
      <c r="C87" s="1">
        <f t="shared" ref="C87:L87" si="32">C47/C71</f>
        <v>2503.7916803895046</v>
      </c>
      <c r="D87" s="1">
        <f t="shared" si="32"/>
        <v>2588.8141130989006</v>
      </c>
      <c r="E87" s="1">
        <f t="shared" si="32"/>
        <v>2702.118750056216</v>
      </c>
      <c r="F87" s="1">
        <f t="shared" si="32"/>
        <v>2867.6906583317173</v>
      </c>
      <c r="G87" s="1">
        <f t="shared" si="32"/>
        <v>3025.0151273321085</v>
      </c>
      <c r="H87" s="1">
        <f t="shared" si="32"/>
        <v>3162.7210601668271</v>
      </c>
      <c r="I87" s="1">
        <f t="shared" si="32"/>
        <v>3133.0350456676842</v>
      </c>
      <c r="J87" s="1">
        <f t="shared" si="32"/>
        <v>3034.4377711494089</v>
      </c>
      <c r="K87" s="1">
        <f t="shared" si="32"/>
        <v>3140.8586800624994</v>
      </c>
      <c r="L87" s="10">
        <f t="shared" si="32"/>
        <v>2751.397518177966</v>
      </c>
      <c r="M87" s="10">
        <f t="shared" ref="M87:R87" si="33">M47/M71</f>
        <v>2584.5685920195788</v>
      </c>
      <c r="N87" s="10">
        <f t="shared" si="33"/>
        <v>2563.5799759899842</v>
      </c>
      <c r="O87" s="10">
        <f t="shared" si="33"/>
        <v>2568.9325628024058</v>
      </c>
      <c r="P87" s="10">
        <f t="shared" si="33"/>
        <v>2493.5570872205435</v>
      </c>
      <c r="Q87" s="10">
        <f t="shared" si="33"/>
        <v>2669.0418569771732</v>
      </c>
      <c r="R87" s="10">
        <f t="shared" si="33"/>
        <v>2761.6442424228944</v>
      </c>
      <c r="S87" s="10">
        <f>S47/S71</f>
        <v>2796.5356108197179</v>
      </c>
      <c r="T87" s="10">
        <f>T47/T71</f>
        <v>2872.35460094873</v>
      </c>
      <c r="U87" s="10">
        <f>U47/U71</f>
        <v>2879.2104456061979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2180.6013892923429</v>
      </c>
      <c r="D89" s="1">
        <f t="shared" ref="D89:K89" si="34">D87*1000000/D74</f>
        <v>2246.5377004548327</v>
      </c>
      <c r="E89" s="1">
        <f t="shared" si="34"/>
        <v>2343.6445998973645</v>
      </c>
      <c r="F89" s="1">
        <f t="shared" si="34"/>
        <v>2475.0246427846482</v>
      </c>
      <c r="G89" s="1">
        <f t="shared" si="34"/>
        <v>2611.5775673823473</v>
      </c>
      <c r="H89" s="1">
        <f t="shared" si="34"/>
        <v>2733.1140180337975</v>
      </c>
      <c r="I89" s="1">
        <f t="shared" si="34"/>
        <v>2690.9061670145529</v>
      </c>
      <c r="J89" s="1">
        <f t="shared" si="34"/>
        <v>2594.0694065905491</v>
      </c>
      <c r="K89" s="1">
        <f t="shared" si="34"/>
        <v>2685.0461360057111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2271.3586972101248</v>
      </c>
      <c r="D90" s="1">
        <f t="shared" ref="D90:L90" si="35">D87*1000000/D75</f>
        <v>2342.009272528674</v>
      </c>
      <c r="E90" s="1">
        <f t="shared" si="35"/>
        <v>2445.200355034292</v>
      </c>
      <c r="F90" s="1">
        <f t="shared" si="35"/>
        <v>2580.4733946528459</v>
      </c>
      <c r="G90" s="1">
        <f t="shared" si="35"/>
        <v>2721.552101732917</v>
      </c>
      <c r="H90" s="1">
        <f t="shared" si="35"/>
        <v>2846.0676063929673</v>
      </c>
      <c r="I90" s="1">
        <f t="shared" si="35"/>
        <v>2801.6555372081721</v>
      </c>
      <c r="J90" s="1">
        <f t="shared" si="35"/>
        <v>2696.988986657097</v>
      </c>
      <c r="K90" s="1">
        <f t="shared" si="35"/>
        <v>2791.575213475624</v>
      </c>
      <c r="L90" s="10">
        <f t="shared" si="35"/>
        <v>2446.9693081477867</v>
      </c>
      <c r="M90" s="10">
        <f t="shared" ref="M90:R90" si="36">M87*1000000/M75</f>
        <v>2302.2801419161942</v>
      </c>
      <c r="N90" s="10">
        <f t="shared" si="36"/>
        <v>2289.4257041194187</v>
      </c>
      <c r="O90" s="10">
        <f t="shared" si="36"/>
        <v>2266.1327605072156</v>
      </c>
      <c r="P90" s="10">
        <f t="shared" si="36"/>
        <v>2225.604892468481</v>
      </c>
      <c r="Q90" s="10">
        <f t="shared" si="36"/>
        <v>2413.2363867457384</v>
      </c>
      <c r="R90" s="10">
        <f t="shared" si="36"/>
        <v>2516.7241940322574</v>
      </c>
      <c r="S90" s="10">
        <f>S87*1000000/S75</f>
        <v>2565.4854277143368</v>
      </c>
      <c r="T90" s="10">
        <f>T87*1000000/T75</f>
        <v>2645.0666672947586</v>
      </c>
      <c r="U90" s="10">
        <f>U87*1000000/U75</f>
        <v>2653.6281686199818</v>
      </c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2232.58</v>
      </c>
      <c r="O94" s="4">
        <f>SUM(O95:O99)</f>
        <v>2277.2199999999998</v>
      </c>
      <c r="P94" s="4">
        <f>SUM(P95:P99)</f>
        <v>2231.79</v>
      </c>
      <c r="Q94" s="4">
        <f>SUM(Q95:Q99)</f>
        <v>2368.75</v>
      </c>
      <c r="R94" s="4">
        <f>SUM(R95:R99)</f>
        <v>2383.08</v>
      </c>
      <c r="S94" s="4">
        <v>2505.5676444999999</v>
      </c>
      <c r="T94" s="45">
        <v>2576.1799999999998</v>
      </c>
      <c r="U94" s="45">
        <v>2740.23</v>
      </c>
      <c r="V94" s="4">
        <v>2793.8767954800001</v>
      </c>
      <c r="W94" s="4">
        <v>2761.3879553500001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882.59</v>
      </c>
      <c r="O95" s="1">
        <v>876.18</v>
      </c>
      <c r="P95" s="1">
        <v>849.36</v>
      </c>
      <c r="Q95" s="1">
        <v>886.83</v>
      </c>
      <c r="R95" s="1">
        <v>882.2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604.51</v>
      </c>
      <c r="O96" s="1">
        <v>702.42</v>
      </c>
      <c r="P96" s="1">
        <v>717.85</v>
      </c>
      <c r="Q96" s="1">
        <v>797.4</v>
      </c>
      <c r="R96" s="1">
        <v>790.55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297.01</v>
      </c>
      <c r="O97" s="1">
        <v>327.55</v>
      </c>
      <c r="P97" s="1">
        <v>348.35</v>
      </c>
      <c r="Q97" s="1">
        <v>335.06</v>
      </c>
      <c r="R97" s="1">
        <v>339.1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299.16000000000003</v>
      </c>
      <c r="O98" s="1">
        <v>206</v>
      </c>
      <c r="P98" s="1">
        <v>177.78</v>
      </c>
      <c r="Q98" s="1">
        <v>180.48</v>
      </c>
      <c r="R98" s="1">
        <v>177.4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149.31</v>
      </c>
      <c r="O99" s="1">
        <v>165.07</v>
      </c>
      <c r="P99" s="1">
        <v>138.44999999999999</v>
      </c>
      <c r="Q99" s="1">
        <v>168.98</v>
      </c>
      <c r="R99" s="1">
        <v>193.83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116.61</v>
      </c>
      <c r="N101" s="4">
        <f>SUM(N102:N106)</f>
        <v>104.93</v>
      </c>
      <c r="O101" s="4">
        <f>SUM(O102:O106)</f>
        <v>19.189999999999984</v>
      </c>
      <c r="P101" s="4">
        <f>SUM(P102:P106)</f>
        <v>147.93</v>
      </c>
      <c r="Q101" s="4">
        <v>98.25</v>
      </c>
      <c r="R101" s="4">
        <v>176.081109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-25.54</v>
      </c>
      <c r="N102" s="1">
        <v>87.36</v>
      </c>
      <c r="O102" s="1">
        <v>-23.26</v>
      </c>
      <c r="P102" s="1">
        <v>8.84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30.57</v>
      </c>
      <c r="N103" s="1">
        <v>-38.44</v>
      </c>
      <c r="O103" s="1">
        <v>-19.920000000000002</v>
      </c>
      <c r="P103" s="1">
        <v>65.06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-16.89</v>
      </c>
      <c r="N104" s="1">
        <v>-39.130000000000003</v>
      </c>
      <c r="O104" s="1">
        <v>-36.590000000000003</v>
      </c>
      <c r="P104" s="12">
        <v>-3.54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128.63</v>
      </c>
      <c r="N105" s="1">
        <v>95.14</v>
      </c>
      <c r="O105" s="1">
        <v>98.96</v>
      </c>
      <c r="P105" s="1">
        <v>77.569999999999993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-0.16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18.045000000000002</v>
      </c>
      <c r="O109" s="1">
        <v>22.785</v>
      </c>
      <c r="P109" s="1">
        <v>16.599974050000004</v>
      </c>
      <c r="Q109" s="1">
        <v>16.838000000000001</v>
      </c>
      <c r="R109" s="1">
        <v>20.019776289999999</v>
      </c>
      <c r="S109" s="1">
        <v>17.684999999999999</v>
      </c>
      <c r="T109" s="1">
        <v>19.283999999999999</v>
      </c>
      <c r="U109" s="1">
        <v>18.759078769999999</v>
      </c>
    </row>
    <row r="110" spans="2:21" x14ac:dyDescent="0.15">
      <c r="B110" t="s">
        <v>128</v>
      </c>
      <c r="N110" s="1"/>
      <c r="O110" s="1"/>
      <c r="P110" s="1"/>
    </row>
    <row r="249" spans="17:18" x14ac:dyDescent="0.15">
      <c r="Q249" s="1">
        <v>4.5638604599999999</v>
      </c>
      <c r="R249" s="1" t="e">
        <f>#REF!+S19</f>
        <v>#REF!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W110"/>
  <sheetViews>
    <sheetView topLeftCell="A2" zoomScale="150" zoomScaleNormal="150" zoomScalePageLayoutView="150" workbookViewId="0">
      <pane xSplit="15920" ySplit="4400" topLeftCell="S32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1.83203125" customWidth="1"/>
    <col min="2" max="2" width="58.5" customWidth="1"/>
    <col min="3" max="3" width="9.5" customWidth="1"/>
    <col min="4" max="4" width="9" customWidth="1"/>
    <col min="5" max="6" width="9.83203125" customWidth="1"/>
    <col min="7" max="7" width="10" customWidth="1"/>
    <col min="8" max="8" width="9.83203125" customWidth="1"/>
    <col min="9" max="9" width="9.1640625" customWidth="1"/>
    <col min="10" max="10" width="9.6640625" customWidth="1"/>
    <col min="11" max="11" width="9.83203125" customWidth="1"/>
  </cols>
  <sheetData>
    <row r="4" spans="2:22" x14ac:dyDescent="0.15">
      <c r="B4" s="7" t="s">
        <v>71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415.378833176684</v>
      </c>
      <c r="D9" s="4">
        <f t="shared" ref="D9:L9" si="1">D10+D17</f>
        <v>470.41097416415596</v>
      </c>
      <c r="E9" s="4">
        <f t="shared" si="1"/>
        <v>536.19423190509087</v>
      </c>
      <c r="F9" s="4">
        <f t="shared" si="1"/>
        <v>658.62929348550801</v>
      </c>
      <c r="G9" s="4">
        <f t="shared" si="1"/>
        <v>726.97683961839425</v>
      </c>
      <c r="H9" s="4">
        <f t="shared" si="1"/>
        <v>761.38744289823819</v>
      </c>
      <c r="I9" s="4">
        <f t="shared" si="1"/>
        <v>671.92700339022099</v>
      </c>
      <c r="J9" s="4">
        <f t="shared" si="1"/>
        <v>661.25207985681232</v>
      </c>
      <c r="K9" s="4">
        <f t="shared" si="1"/>
        <v>813.62403985681226</v>
      </c>
      <c r="L9" s="4">
        <f t="shared" si="1"/>
        <v>741.78143981459164</v>
      </c>
      <c r="M9" s="4">
        <f t="shared" ref="M9:R9" si="2">M10+M17</f>
        <v>697.93677776916024</v>
      </c>
      <c r="N9" s="4">
        <f t="shared" si="2"/>
        <v>644.81053763033401</v>
      </c>
      <c r="O9" s="4">
        <f t="shared" si="2"/>
        <v>709.73903670535481</v>
      </c>
      <c r="P9" s="4">
        <f t="shared" si="2"/>
        <v>645.90043585295496</v>
      </c>
      <c r="Q9" s="4">
        <f t="shared" si="2"/>
        <v>671.41160730829233</v>
      </c>
      <c r="R9" s="4">
        <f t="shared" si="2"/>
        <v>667.40686934410917</v>
      </c>
      <c r="S9" s="4">
        <f>S10+S17</f>
        <v>710.39994091549738</v>
      </c>
      <c r="T9" s="4">
        <f>T10+T17</f>
        <v>741.70181827051385</v>
      </c>
      <c r="U9" s="4">
        <f>U10+U17</f>
        <v>772.87414553196857</v>
      </c>
    </row>
    <row r="10" spans="2:22" x14ac:dyDescent="0.15">
      <c r="B10" s="5" t="s">
        <v>96</v>
      </c>
      <c r="C10" s="6">
        <f>SUM(C11:C16)</f>
        <v>193.2873577540858</v>
      </c>
      <c r="D10" s="6">
        <f t="shared" ref="D10:J10" si="3">SUM(D11:D16)</f>
        <v>234.69597416415593</v>
      </c>
      <c r="E10" s="6">
        <f t="shared" si="3"/>
        <v>280.04547190509084</v>
      </c>
      <c r="F10" s="6">
        <f t="shared" si="3"/>
        <v>362.73826348550796</v>
      </c>
      <c r="G10" s="6">
        <f t="shared" si="3"/>
        <v>388.18590961839419</v>
      </c>
      <c r="H10" s="6">
        <f t="shared" si="3"/>
        <v>393.36572289823823</v>
      </c>
      <c r="I10" s="6">
        <f t="shared" si="3"/>
        <v>292.05829339022097</v>
      </c>
      <c r="J10" s="6">
        <f t="shared" si="3"/>
        <v>291.59140985681228</v>
      </c>
      <c r="K10" s="6">
        <f>J10</f>
        <v>291.59140985681228</v>
      </c>
      <c r="L10" s="6">
        <f t="shared" ref="L10:Q10" si="4">SUM(L11:L16)</f>
        <v>229.38855981459167</v>
      </c>
      <c r="M10" s="6">
        <f t="shared" si="4"/>
        <v>187.73514467916024</v>
      </c>
      <c r="N10" s="6">
        <f t="shared" si="4"/>
        <v>178.75942901033397</v>
      </c>
      <c r="O10" s="6">
        <f t="shared" si="4"/>
        <v>248.52308854535488</v>
      </c>
      <c r="P10" s="6">
        <f t="shared" si="4"/>
        <v>176.47798518295497</v>
      </c>
      <c r="Q10" s="6">
        <f t="shared" si="4"/>
        <v>189.8001626882924</v>
      </c>
      <c r="R10" s="6">
        <f>SUM(R11:R16)</f>
        <v>186.4044461841091</v>
      </c>
      <c r="S10" s="6">
        <f>SUM(S11:S16)</f>
        <v>202.19789983549737</v>
      </c>
      <c r="T10" s="6">
        <f>SUM(T11:T16)</f>
        <v>203.50099273051376</v>
      </c>
      <c r="U10" s="6">
        <f>SUM(U11:U16)</f>
        <v>207.07211900196873</v>
      </c>
    </row>
    <row r="11" spans="2:22" x14ac:dyDescent="0.15">
      <c r="B11" t="s">
        <v>132</v>
      </c>
      <c r="C11" s="1">
        <v>19.111935939171207</v>
      </c>
      <c r="D11" s="1">
        <v>19.870126339328966</v>
      </c>
      <c r="E11" s="1">
        <v>21.097490400284219</v>
      </c>
      <c r="F11" s="1">
        <v>22.546359562596329</v>
      </c>
      <c r="G11" s="1">
        <v>29.345749171371946</v>
      </c>
      <c r="H11" s="1">
        <v>29.15075999652634</v>
      </c>
      <c r="I11" s="1">
        <v>31.855272704240448</v>
      </c>
      <c r="J11" s="1">
        <v>30.716091528627402</v>
      </c>
      <c r="K11" s="1">
        <v>30.716091528627402</v>
      </c>
      <c r="L11" s="1">
        <v>35.341386198043978</v>
      </c>
      <c r="M11" s="1">
        <v>32.405017419307491</v>
      </c>
      <c r="N11" s="1">
        <v>35.581198070263767</v>
      </c>
      <c r="O11" s="1">
        <v>35.374313277271902</v>
      </c>
      <c r="P11" s="1">
        <v>37.073744229082571</v>
      </c>
      <c r="Q11" s="1">
        <v>38.291419404177937</v>
      </c>
      <c r="R11" s="1">
        <v>40.920429707568708</v>
      </c>
      <c r="S11" s="1">
        <v>39.432072337117162</v>
      </c>
      <c r="T11" s="1">
        <v>44.3503456465643</v>
      </c>
      <c r="U11" s="1">
        <v>46.879107150168636</v>
      </c>
      <c r="V11" s="1"/>
    </row>
    <row r="12" spans="2:22" x14ac:dyDescent="0.15">
      <c r="B12" t="s">
        <v>6</v>
      </c>
      <c r="C12" s="1">
        <v>17.609000000000002</v>
      </c>
      <c r="D12" s="1">
        <v>18.709</v>
      </c>
      <c r="E12" s="1">
        <v>20.361999999999998</v>
      </c>
      <c r="F12" s="1">
        <v>22.713000000000001</v>
      </c>
      <c r="G12" s="1">
        <v>27.353000000000002</v>
      </c>
      <c r="H12" s="1">
        <v>34.012</v>
      </c>
      <c r="I12" s="1">
        <v>42.86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"/>
    </row>
    <row r="13" spans="2:22" x14ac:dyDescent="0.15">
      <c r="B13" t="s">
        <v>67</v>
      </c>
      <c r="C13" s="1">
        <v>25.699000000000002</v>
      </c>
      <c r="D13" s="1">
        <v>30.217798816462306</v>
      </c>
      <c r="E13" s="1">
        <v>43.231151665196876</v>
      </c>
      <c r="F13" s="1">
        <v>64.355712398114889</v>
      </c>
      <c r="G13" s="1">
        <v>44.798762835287732</v>
      </c>
      <c r="H13" s="1">
        <v>63.54644677086381</v>
      </c>
      <c r="I13" s="1">
        <v>61.535103436617312</v>
      </c>
      <c r="J13" s="1">
        <v>63.839237256228806</v>
      </c>
      <c r="K13" s="1">
        <f>J13</f>
        <v>63.839237256228806</v>
      </c>
      <c r="L13" s="1">
        <v>63.388373424822397</v>
      </c>
      <c r="M13" s="1">
        <v>54.940744573768583</v>
      </c>
      <c r="N13" s="1">
        <v>62.152746637898012</v>
      </c>
      <c r="O13" s="1">
        <v>139.29633936255274</v>
      </c>
      <c r="P13" s="1">
        <v>64.595125668104956</v>
      </c>
      <c r="Q13" s="1">
        <v>67.361769784243535</v>
      </c>
      <c r="R13" s="1">
        <v>61.258020676899598</v>
      </c>
      <c r="S13" s="1">
        <v>69.441309268113173</v>
      </c>
      <c r="T13" s="1">
        <v>62.505843115926268</v>
      </c>
      <c r="U13" s="1">
        <v>59.927349776303977</v>
      </c>
      <c r="V13" s="1"/>
    </row>
    <row r="14" spans="2:22" x14ac:dyDescent="0.15">
      <c r="B14" t="s">
        <v>13</v>
      </c>
      <c r="C14" s="1">
        <v>106.17699846416245</v>
      </c>
      <c r="D14" s="1">
        <v>141.22899999999998</v>
      </c>
      <c r="E14" s="1">
        <v>167.15699999999998</v>
      </c>
      <c r="F14" s="1">
        <v>228.995</v>
      </c>
      <c r="G14" s="1">
        <v>257.34100000000001</v>
      </c>
      <c r="H14" s="1">
        <v>241.14</v>
      </c>
      <c r="I14" s="1">
        <v>134.53899999999999</v>
      </c>
      <c r="J14" s="1">
        <v>177.488</v>
      </c>
      <c r="K14" s="1">
        <v>177.488</v>
      </c>
      <c r="L14" s="1">
        <v>112.41500000000001</v>
      </c>
      <c r="M14" s="1">
        <v>86.664000000000001</v>
      </c>
      <c r="N14" s="1">
        <v>65.015000000000001</v>
      </c>
      <c r="O14" s="1">
        <v>61.643839499999999</v>
      </c>
      <c r="P14" s="1">
        <v>62.838805999999998</v>
      </c>
      <c r="Q14" s="1">
        <v>72.399844999999999</v>
      </c>
      <c r="R14" s="1">
        <v>72.014447000000004</v>
      </c>
      <c r="S14" s="1">
        <v>81.216854999999995</v>
      </c>
      <c r="T14" s="1">
        <v>84.0810405</v>
      </c>
      <c r="U14" s="1">
        <v>86.734258000000011</v>
      </c>
      <c r="V14" s="1"/>
    </row>
    <row r="15" spans="2:22" ht="16" x14ac:dyDescent="0.2">
      <c r="B15" t="s">
        <v>44</v>
      </c>
      <c r="C15" s="1">
        <v>24.690423350752148</v>
      </c>
      <c r="D15" s="1">
        <v>24.670049008364678</v>
      </c>
      <c r="E15" s="1">
        <v>28.197829839609756</v>
      </c>
      <c r="F15" s="1">
        <v>24.128191524796684</v>
      </c>
      <c r="G15" s="1">
        <v>29.347397611734486</v>
      </c>
      <c r="H15" s="1">
        <v>25.516516130848135</v>
      </c>
      <c r="I15" s="1">
        <v>21.268917249363234</v>
      </c>
      <c r="J15" s="1">
        <v>19.548081071956059</v>
      </c>
      <c r="K15" s="1">
        <v>19.548081071956059</v>
      </c>
      <c r="L15" s="1">
        <v>18.243800191725278</v>
      </c>
      <c r="M15" s="1">
        <v>13.725382686084144</v>
      </c>
      <c r="N15" s="1">
        <v>16.010484302172191</v>
      </c>
      <c r="O15" s="24">
        <v>12.208596405530219</v>
      </c>
      <c r="P15" s="1">
        <v>11.97030928576743</v>
      </c>
      <c r="Q15" s="1">
        <v>11.747128499870938</v>
      </c>
      <c r="R15" s="1">
        <v>12.211548799640784</v>
      </c>
      <c r="S15" s="1">
        <v>12.10766323026705</v>
      </c>
      <c r="T15" s="1">
        <v>12.56376346802319</v>
      </c>
      <c r="U15" s="1">
        <v>13.531404075496113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222.09147542259822</v>
      </c>
      <c r="D17" s="6">
        <f t="shared" ref="D17:U17" si="5">D18+D19+D20+D21</f>
        <v>235.715</v>
      </c>
      <c r="E17" s="6">
        <f t="shared" si="5"/>
        <v>256.14875999999998</v>
      </c>
      <c r="F17" s="6">
        <f t="shared" si="5"/>
        <v>295.89103</v>
      </c>
      <c r="G17" s="6">
        <f t="shared" si="5"/>
        <v>338.79093</v>
      </c>
      <c r="H17" s="6">
        <f t="shared" si="5"/>
        <v>368.02171999999996</v>
      </c>
      <c r="I17" s="6">
        <f t="shared" si="5"/>
        <v>379.86870999999996</v>
      </c>
      <c r="J17" s="6">
        <f t="shared" si="5"/>
        <v>369.66066999999998</v>
      </c>
      <c r="K17" s="6">
        <f t="shared" si="5"/>
        <v>522.03262999999993</v>
      </c>
      <c r="L17" s="6">
        <f t="shared" si="5"/>
        <v>512.39287999999999</v>
      </c>
      <c r="M17" s="6">
        <f t="shared" si="5"/>
        <v>510.20163308999997</v>
      </c>
      <c r="N17" s="6">
        <f t="shared" si="5"/>
        <v>466.05110862000009</v>
      </c>
      <c r="O17" s="6">
        <f t="shared" si="5"/>
        <v>461.21594815999993</v>
      </c>
      <c r="P17" s="6">
        <f t="shared" si="5"/>
        <v>469.42245066999999</v>
      </c>
      <c r="Q17" s="6">
        <f t="shared" si="5"/>
        <v>481.61144461999987</v>
      </c>
      <c r="R17" s="6">
        <f t="shared" si="5"/>
        <v>481.00242316000003</v>
      </c>
      <c r="S17" s="6">
        <f t="shared" si="5"/>
        <v>508.20204108000001</v>
      </c>
      <c r="T17" s="6">
        <f t="shared" si="5"/>
        <v>538.2008255400001</v>
      </c>
      <c r="U17" s="6">
        <f t="shared" si="5"/>
        <v>565.80202652999981</v>
      </c>
      <c r="V17" s="1"/>
    </row>
    <row r="18" spans="2:22" ht="16" x14ac:dyDescent="0.2">
      <c r="B18" t="s">
        <v>119</v>
      </c>
      <c r="C18" s="1">
        <v>196.39968034259823</v>
      </c>
      <c r="D18" s="1">
        <v>208.447</v>
      </c>
      <c r="E18" s="1">
        <v>226.57300000000001</v>
      </c>
      <c r="F18" s="1">
        <v>263.6001</v>
      </c>
      <c r="G18" s="1">
        <v>304.14445000000001</v>
      </c>
      <c r="H18" s="1">
        <v>330.51375999999999</v>
      </c>
      <c r="I18" s="1">
        <v>352.50097999999997</v>
      </c>
      <c r="J18" s="1">
        <v>346.92122999999998</v>
      </c>
      <c r="K18" s="1">
        <v>499.29318999999998</v>
      </c>
      <c r="L18" s="1">
        <v>485.40012000000002</v>
      </c>
      <c r="M18" s="1">
        <v>486.47294966999999</v>
      </c>
      <c r="N18" s="1">
        <v>448.29349377000005</v>
      </c>
      <c r="O18" s="24">
        <v>454.04416482999994</v>
      </c>
      <c r="P18" s="24">
        <v>464.09226647000003</v>
      </c>
      <c r="Q18" s="24">
        <v>475.9036340699999</v>
      </c>
      <c r="R18" s="24">
        <v>473.10629125000003</v>
      </c>
      <c r="S18" s="24">
        <v>500.00601673</v>
      </c>
      <c r="T18" s="24">
        <v>526.55536928000004</v>
      </c>
      <c r="U18" s="24">
        <v>550.95644157999982</v>
      </c>
      <c r="V18" s="1"/>
    </row>
    <row r="19" spans="2:22" ht="14" x14ac:dyDescent="0.2">
      <c r="B19" t="s">
        <v>62</v>
      </c>
      <c r="C19" s="1">
        <v>13.879167099999998</v>
      </c>
      <c r="D19" s="1">
        <v>14.8</v>
      </c>
      <c r="E19" s="1">
        <v>16.094999999999999</v>
      </c>
      <c r="F19" s="1">
        <v>18.84694</v>
      </c>
      <c r="G19" s="1">
        <v>20.854669999999999</v>
      </c>
      <c r="H19" s="1">
        <v>23.173209999999997</v>
      </c>
      <c r="I19" s="1">
        <v>13.62425</v>
      </c>
      <c r="J19" s="1">
        <v>9.7336799999999997</v>
      </c>
      <c r="K19" s="1">
        <v>9.7336799999999997</v>
      </c>
      <c r="L19" s="1">
        <v>13.850580000000001</v>
      </c>
      <c r="M19" s="1">
        <v>10.966530960000002</v>
      </c>
      <c r="N19" s="1">
        <v>5.167236390000002</v>
      </c>
      <c r="O19" s="25">
        <v>3.5111119500000001</v>
      </c>
      <c r="P19" s="35">
        <v>4.4766142000000002</v>
      </c>
      <c r="Q19" s="35">
        <v>5.3950935099999997</v>
      </c>
      <c r="R19" s="35">
        <v>6.0026549100000004</v>
      </c>
      <c r="S19" s="35">
        <v>6.5996270900000011</v>
      </c>
      <c r="T19" s="10">
        <v>9.8126466200000007</v>
      </c>
      <c r="U19" s="1">
        <v>12.642082239999995</v>
      </c>
      <c r="V19" s="1"/>
    </row>
    <row r="20" spans="2:22" x14ac:dyDescent="0.15">
      <c r="B20" t="s">
        <v>18</v>
      </c>
      <c r="C20" s="1">
        <v>11.812627979999998</v>
      </c>
      <c r="D20" s="1">
        <v>12.468</v>
      </c>
      <c r="E20" s="1">
        <v>13.48076</v>
      </c>
      <c r="F20" s="1">
        <v>13.443989999999999</v>
      </c>
      <c r="G20" s="1">
        <v>13.79181</v>
      </c>
      <c r="H20" s="1">
        <v>14.33475</v>
      </c>
      <c r="I20" s="1">
        <v>13.74348</v>
      </c>
      <c r="J20" s="1">
        <v>13.00576</v>
      </c>
      <c r="K20" s="1">
        <v>13.00576</v>
      </c>
      <c r="L20" s="1">
        <v>13.14218</v>
      </c>
      <c r="M20" s="1">
        <v>12.762152460000001</v>
      </c>
      <c r="N20" s="1">
        <v>11.79749846</v>
      </c>
      <c r="O20" s="1">
        <v>2.8360513799999998</v>
      </c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0.79288000000000003</v>
      </c>
      <c r="O21" s="32">
        <v>0.82462000000000002</v>
      </c>
      <c r="P21" s="32">
        <v>0.85357000000000005</v>
      </c>
      <c r="Q21" s="32">
        <v>0.31271704000000011</v>
      </c>
      <c r="R21" s="32">
        <v>1.8934769999999999</v>
      </c>
      <c r="S21" s="32">
        <v>1.59639726</v>
      </c>
      <c r="T21" s="50">
        <v>1.83280964</v>
      </c>
      <c r="U21" s="50">
        <v>2.2035027099999995</v>
      </c>
      <c r="V21" s="1"/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302.24990056729382</v>
      </c>
      <c r="D23" s="4">
        <f t="shared" ref="D23:K23" si="6">D24+D25+D26</f>
        <v>328.82499999999999</v>
      </c>
      <c r="E23" s="4">
        <f t="shared" si="6"/>
        <v>358.11306999999999</v>
      </c>
      <c r="F23" s="4">
        <f t="shared" si="6"/>
        <v>389.51707000000005</v>
      </c>
      <c r="G23" s="4">
        <f t="shared" si="6"/>
        <v>416.45664000000005</v>
      </c>
      <c r="H23" s="4">
        <f t="shared" si="6"/>
        <v>426.61230999999998</v>
      </c>
      <c r="I23" s="4">
        <f t="shared" si="6"/>
        <v>381.50871999999998</v>
      </c>
      <c r="J23" s="4">
        <f t="shared" si="6"/>
        <v>307.45942000000002</v>
      </c>
      <c r="K23" s="4">
        <f t="shared" si="6"/>
        <v>432.19747385714277</v>
      </c>
      <c r="L23" s="4">
        <f>L24+L25+L26</f>
        <v>557.07990999999993</v>
      </c>
      <c r="M23" s="4">
        <f>M24+M25+M26</f>
        <v>555.86272026110407</v>
      </c>
      <c r="N23" s="4">
        <f>N24+N25+N26</f>
        <v>553.65763592292967</v>
      </c>
      <c r="O23" s="4">
        <f t="shared" ref="O23:U23" si="7">O24+O25+O26+O27</f>
        <v>593.71993416499515</v>
      </c>
      <c r="P23" s="4">
        <f t="shared" si="7"/>
        <v>620.04064771495575</v>
      </c>
      <c r="Q23" s="4">
        <f t="shared" si="7"/>
        <v>652.34613319444986</v>
      </c>
      <c r="R23" s="4">
        <f t="shared" si="7"/>
        <v>660.20999891046256</v>
      </c>
      <c r="S23" s="4">
        <f t="shared" si="7"/>
        <v>660.25850129592027</v>
      </c>
      <c r="T23" s="4">
        <f t="shared" si="7"/>
        <v>707.49730792215792</v>
      </c>
      <c r="U23" s="4">
        <f t="shared" si="7"/>
        <v>719.63329203704541</v>
      </c>
      <c r="V23" s="1"/>
    </row>
    <row r="24" spans="2:22" ht="16" x14ac:dyDescent="0.2">
      <c r="B24" t="s">
        <v>20</v>
      </c>
      <c r="C24" s="1">
        <v>196.30551925915535</v>
      </c>
      <c r="D24" s="1">
        <v>216.74299999999999</v>
      </c>
      <c r="E24" s="1">
        <v>238.88399999999999</v>
      </c>
      <c r="F24" s="1">
        <v>268.33249000000001</v>
      </c>
      <c r="G24" s="1">
        <v>290.36977000000002</v>
      </c>
      <c r="H24" s="1">
        <v>297.6429</v>
      </c>
      <c r="I24" s="1">
        <v>252.16281000000001</v>
      </c>
      <c r="J24" s="1">
        <v>174.39607000000001</v>
      </c>
      <c r="K24" s="1">
        <v>249.13724285714287</v>
      </c>
      <c r="L24" s="1">
        <v>365.11009999999999</v>
      </c>
      <c r="M24" s="1">
        <v>369.21633711228003</v>
      </c>
      <c r="N24" s="1">
        <v>373.06732494399586</v>
      </c>
      <c r="O24" s="24">
        <v>405.87739662539542</v>
      </c>
      <c r="P24" s="24">
        <v>426.89836791415019</v>
      </c>
      <c r="Q24" s="24">
        <v>450.24014614787245</v>
      </c>
      <c r="R24" s="24">
        <v>462.0201424057048</v>
      </c>
      <c r="S24" s="24">
        <v>460.29462395533943</v>
      </c>
      <c r="T24" s="24">
        <v>505.85200705140244</v>
      </c>
      <c r="U24" s="24">
        <v>506.09501978026884</v>
      </c>
      <c r="V24" s="1"/>
    </row>
    <row r="25" spans="2:22" x14ac:dyDescent="0.15">
      <c r="B25" t="s">
        <v>24</v>
      </c>
      <c r="C25" s="1">
        <v>92.158381308138459</v>
      </c>
      <c r="D25" s="1">
        <v>97.191999999999993</v>
      </c>
      <c r="E25" s="1">
        <v>103.19399999999999</v>
      </c>
      <c r="F25" s="1">
        <v>104.93550999999999</v>
      </c>
      <c r="G25" s="1">
        <v>107.57239000000001</v>
      </c>
      <c r="H25" s="1">
        <v>109.19513999999999</v>
      </c>
      <c r="I25" s="1">
        <v>107.53876</v>
      </c>
      <c r="J25" s="1">
        <v>111.10418</v>
      </c>
      <c r="K25" s="1">
        <v>161.10106099999996</v>
      </c>
      <c r="L25" s="1">
        <v>167.03675000000001</v>
      </c>
      <c r="M25" s="1">
        <v>160.5788110360414</v>
      </c>
      <c r="N25" s="1">
        <v>151.0754805507776</v>
      </c>
      <c r="O25" s="1">
        <v>159.94985360332302</v>
      </c>
      <c r="P25" s="1">
        <v>164.72215787656239</v>
      </c>
      <c r="Q25" s="1">
        <v>170.3854384542295</v>
      </c>
      <c r="R25" s="1">
        <v>171.74926250970921</v>
      </c>
      <c r="S25" s="1">
        <v>172.28503684213354</v>
      </c>
      <c r="T25" s="1">
        <v>173.52088182979642</v>
      </c>
      <c r="U25" s="1">
        <v>186.44430700471975</v>
      </c>
      <c r="V25" s="1"/>
    </row>
    <row r="26" spans="2:22" ht="14" x14ac:dyDescent="0.2">
      <c r="B26" t="s">
        <v>100</v>
      </c>
      <c r="C26" s="1">
        <v>13.786</v>
      </c>
      <c r="D26" s="1">
        <v>14.89</v>
      </c>
      <c r="E26" s="1">
        <v>16.035070000000001</v>
      </c>
      <c r="F26" s="1">
        <v>16.24907</v>
      </c>
      <c r="G26" s="1">
        <v>18.514479999999999</v>
      </c>
      <c r="H26" s="1">
        <v>19.774270000000001</v>
      </c>
      <c r="I26" s="1">
        <v>21.80715</v>
      </c>
      <c r="J26" s="1">
        <v>21.95917</v>
      </c>
      <c r="K26" s="1">
        <v>21.95917</v>
      </c>
      <c r="L26" s="1">
        <v>24.933060000000001</v>
      </c>
      <c r="M26" s="1">
        <v>26.067572112782628</v>
      </c>
      <c r="N26" s="1">
        <v>29.514830428156145</v>
      </c>
      <c r="O26" s="25">
        <v>27.892683936276764</v>
      </c>
      <c r="P26" s="25">
        <v>26.520121924243181</v>
      </c>
      <c r="Q26" s="25">
        <v>25.818613422347898</v>
      </c>
      <c r="R26" s="25">
        <v>22.262595175048581</v>
      </c>
      <c r="S26" s="25">
        <v>23.79693396844716</v>
      </c>
      <c r="T26" s="25">
        <v>23.7986372909591</v>
      </c>
      <c r="U26" s="25">
        <v>24.174185982056713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1.9</v>
      </c>
      <c r="Q27" s="35">
        <v>5.9019351699999998</v>
      </c>
      <c r="R27" s="35">
        <v>4.1779988200000009</v>
      </c>
      <c r="S27" s="10">
        <v>3.8819065300000002</v>
      </c>
      <c r="T27" s="10">
        <v>4.3257817499999991</v>
      </c>
      <c r="U27" s="10">
        <v>2.9197792699999994</v>
      </c>
      <c r="V27" s="1"/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8">SUM(C30:C38)</f>
        <v>422.96889211199993</v>
      </c>
      <c r="D29" s="4">
        <f t="shared" si="8"/>
        <v>451.63411012799992</v>
      </c>
      <c r="E29" s="4">
        <f t="shared" si="8"/>
        <v>472.15943559999994</v>
      </c>
      <c r="F29" s="4">
        <f t="shared" si="8"/>
        <v>524.69205628799989</v>
      </c>
      <c r="G29" s="4">
        <f t="shared" si="8"/>
        <v>597.67751167999995</v>
      </c>
      <c r="H29" s="4">
        <f t="shared" si="8"/>
        <v>642.70046673599984</v>
      </c>
      <c r="I29" s="4">
        <f t="shared" si="8"/>
        <v>543.45832201600001</v>
      </c>
      <c r="J29" s="4">
        <f t="shared" si="8"/>
        <v>432.22340978353816</v>
      </c>
      <c r="K29" s="4">
        <f t="shared" si="8"/>
        <v>229.69536848705968</v>
      </c>
      <c r="L29" s="4">
        <f t="shared" si="8"/>
        <v>368.24175329428908</v>
      </c>
      <c r="M29" s="4">
        <f t="shared" si="8"/>
        <v>336.92735673786706</v>
      </c>
      <c r="N29" s="4">
        <f t="shared" si="8"/>
        <v>321.43538577113083</v>
      </c>
      <c r="O29" s="4">
        <f t="shared" si="8"/>
        <v>340.62459665612653</v>
      </c>
      <c r="P29" s="4">
        <f t="shared" si="8"/>
        <v>320.09569658261546</v>
      </c>
      <c r="Q29" s="4">
        <f t="shared" si="8"/>
        <v>400.13364055874871</v>
      </c>
      <c r="R29" s="4">
        <f t="shared" si="8"/>
        <v>390.22553610187242</v>
      </c>
      <c r="S29" s="4">
        <f t="shared" si="8"/>
        <v>371.2147801266716</v>
      </c>
      <c r="T29" s="4">
        <f t="shared" si="8"/>
        <v>427.48060258543762</v>
      </c>
      <c r="U29" s="4">
        <f t="shared" si="8"/>
        <v>462.24934507422614</v>
      </c>
      <c r="V29" s="1"/>
    </row>
    <row r="30" spans="2:22" x14ac:dyDescent="0.15">
      <c r="B30" t="s">
        <v>102</v>
      </c>
      <c r="C30" s="1">
        <v>422.96889211199993</v>
      </c>
      <c r="D30" s="1">
        <v>451.63411012799992</v>
      </c>
      <c r="E30" s="1">
        <v>464.67643559999993</v>
      </c>
      <c r="F30" s="1">
        <v>524.69205628799989</v>
      </c>
      <c r="G30" s="1">
        <v>590.56626167999991</v>
      </c>
      <c r="H30" s="1">
        <v>634.22666673599986</v>
      </c>
      <c r="I30" s="1">
        <v>525.59874201599996</v>
      </c>
      <c r="J30" s="1">
        <v>371.87465978353811</v>
      </c>
      <c r="K30" s="1">
        <v>269.21018852311613</v>
      </c>
      <c r="L30" s="1">
        <v>392.66501397860202</v>
      </c>
      <c r="M30" s="1">
        <v>344.59608425942548</v>
      </c>
      <c r="N30" s="1">
        <v>318.93149524602086</v>
      </c>
      <c r="O30" s="1">
        <v>299.31323614341545</v>
      </c>
      <c r="P30" s="1">
        <v>318.49317944653524</v>
      </c>
      <c r="Q30" s="1">
        <v>329.2633306900874</v>
      </c>
      <c r="R30" s="1">
        <v>312.76766800958956</v>
      </c>
      <c r="S30" s="1">
        <v>301.68916296336334</v>
      </c>
      <c r="T30" s="1">
        <v>336.34641991420278</v>
      </c>
      <c r="U30" s="1">
        <v>347.7479934892412</v>
      </c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7.4829999999999997</v>
      </c>
      <c r="F31" s="1">
        <v>0</v>
      </c>
      <c r="G31" s="1">
        <v>0</v>
      </c>
      <c r="H31" s="1">
        <v>0</v>
      </c>
      <c r="I31" s="1">
        <v>9.4601800000000011</v>
      </c>
      <c r="J31" s="1">
        <v>9.2325900000000001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7.1112500000000001</v>
      </c>
      <c r="H32" s="1">
        <v>8.4737999999999989</v>
      </c>
      <c r="I32" s="1">
        <v>8.3994</v>
      </c>
      <c r="J32" s="1">
        <v>8.3994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42.716760000000001</v>
      </c>
      <c r="M33" s="1"/>
      <c r="N33" s="1"/>
      <c r="O33" s="1"/>
    </row>
    <row r="34" spans="1:21" x14ac:dyDescent="0.15">
      <c r="B34" t="s">
        <v>123</v>
      </c>
      <c r="K34" s="1">
        <v>-55.710616735243093</v>
      </c>
      <c r="L34" s="1">
        <v>-24.423260684312936</v>
      </c>
      <c r="M34" s="1">
        <v>-32.91517107120319</v>
      </c>
      <c r="N34" s="1">
        <v>-17.649627190033698</v>
      </c>
      <c r="O34" s="1">
        <v>-13.187333877837659</v>
      </c>
      <c r="P34" s="1">
        <v>1.6025171360802233</v>
      </c>
      <c r="Q34" s="1">
        <v>21.00277325408365</v>
      </c>
      <c r="R34" s="1">
        <v>27.14094384498776</v>
      </c>
      <c r="S34" s="1">
        <v>28.661232276585906</v>
      </c>
      <c r="T34" s="1">
        <v>46.182943974767113</v>
      </c>
      <c r="U34" s="1">
        <v>61.193520495820849</v>
      </c>
    </row>
    <row r="35" spans="1:21" x14ac:dyDescent="0.15">
      <c r="B35" t="s">
        <v>124</v>
      </c>
      <c r="K35" s="1">
        <v>16.195796699186651</v>
      </c>
      <c r="L35">
        <v>0</v>
      </c>
      <c r="M35" s="1">
        <v>25.246443549644788</v>
      </c>
      <c r="N35" s="1">
        <v>20.153517715143664</v>
      </c>
      <c r="O35" s="1">
        <v>54.498694390548721</v>
      </c>
      <c r="P35" s="1">
        <v>0</v>
      </c>
      <c r="Q35" s="12">
        <v>49.867536614577645</v>
      </c>
      <c r="R35" s="1">
        <v>50.316924247295077</v>
      </c>
      <c r="S35" s="1">
        <v>40.864384886722355</v>
      </c>
      <c r="T35" s="1">
        <v>44.951238696467726</v>
      </c>
      <c r="U35" s="1">
        <v>53.307831089164104</v>
      </c>
    </row>
    <row r="36" spans="1:21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</row>
    <row r="37" spans="1:21" x14ac:dyDescent="0.15">
      <c r="B37" t="s">
        <v>53</v>
      </c>
      <c r="K37" s="1"/>
      <c r="M37" s="1"/>
      <c r="N37" s="1"/>
      <c r="O37" s="1"/>
      <c r="R37">
        <v>0</v>
      </c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U40" si="9">C9+C23+C29</f>
        <v>1140.5976258559776</v>
      </c>
      <c r="D40" s="8">
        <f t="shared" si="9"/>
        <v>1250.870084292156</v>
      </c>
      <c r="E40" s="8">
        <f t="shared" si="9"/>
        <v>1366.4667375050908</v>
      </c>
      <c r="F40" s="8">
        <f t="shared" si="9"/>
        <v>1572.8384197735081</v>
      </c>
      <c r="G40" s="8">
        <f t="shared" si="9"/>
        <v>1741.1109912983943</v>
      </c>
      <c r="H40" s="8">
        <f t="shared" si="9"/>
        <v>1830.7002196342378</v>
      </c>
      <c r="I40" s="8">
        <f t="shared" si="9"/>
        <v>1596.894045406221</v>
      </c>
      <c r="J40" s="8">
        <f t="shared" si="9"/>
        <v>1400.9349096403505</v>
      </c>
      <c r="K40" s="8">
        <f t="shared" si="9"/>
        <v>1475.5168822010146</v>
      </c>
      <c r="L40" s="8">
        <f t="shared" si="9"/>
        <v>1667.1031031088805</v>
      </c>
      <c r="M40" s="8">
        <f t="shared" si="9"/>
        <v>1590.7268547681313</v>
      </c>
      <c r="N40" s="8">
        <f t="shared" si="9"/>
        <v>1519.9035593243943</v>
      </c>
      <c r="O40" s="8">
        <f t="shared" si="9"/>
        <v>1644.0835675264766</v>
      </c>
      <c r="P40" s="8">
        <f t="shared" si="9"/>
        <v>1586.0367801505263</v>
      </c>
      <c r="Q40" s="8">
        <f t="shared" si="9"/>
        <v>1723.8913810614911</v>
      </c>
      <c r="R40" s="8">
        <f t="shared" si="9"/>
        <v>1717.8424043564441</v>
      </c>
      <c r="S40" s="8">
        <f t="shared" si="9"/>
        <v>1741.8732223380894</v>
      </c>
      <c r="T40" s="8">
        <f t="shared" si="9"/>
        <v>1876.6797287781096</v>
      </c>
      <c r="U40" s="8">
        <f t="shared" si="9"/>
        <v>1954.7567826432401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6.1733333333333329</v>
      </c>
      <c r="M41" s="1">
        <v>27.198540000000001</v>
      </c>
      <c r="N41" s="1">
        <v>24.756243539114173</v>
      </c>
      <c r="O41" s="1">
        <v>26.452199541233995</v>
      </c>
      <c r="P41" s="1">
        <v>20.559661081385393</v>
      </c>
      <c r="Q41" s="1">
        <v>34.95258090007944</v>
      </c>
      <c r="R41" s="1">
        <v>43.253109066139132</v>
      </c>
      <c r="S41" s="1">
        <v>37.370832697635201</v>
      </c>
      <c r="T41" s="1">
        <v>34.194777912612153</v>
      </c>
      <c r="U41" s="1">
        <v>17.023117146977121</v>
      </c>
    </row>
    <row r="42" spans="1:21" x14ac:dyDescent="0.15">
      <c r="A42" s="7"/>
      <c r="B42" s="41" t="s">
        <v>147</v>
      </c>
      <c r="C42" s="8">
        <f>C40+C41</f>
        <v>1140.5976258559776</v>
      </c>
      <c r="D42" s="8">
        <f t="shared" ref="D42:S42" si="10">D40+D41</f>
        <v>1250.870084292156</v>
      </c>
      <c r="E42" s="8">
        <f t="shared" si="10"/>
        <v>1366.4667375050908</v>
      </c>
      <c r="F42" s="8">
        <f t="shared" si="10"/>
        <v>1572.8384197735081</v>
      </c>
      <c r="G42" s="8">
        <f t="shared" si="10"/>
        <v>1741.1109912983943</v>
      </c>
      <c r="H42" s="8">
        <f t="shared" si="10"/>
        <v>1830.7002196342378</v>
      </c>
      <c r="I42" s="8">
        <f t="shared" si="10"/>
        <v>1596.894045406221</v>
      </c>
      <c r="J42" s="8">
        <f t="shared" si="10"/>
        <v>1400.9349096403505</v>
      </c>
      <c r="K42" s="8">
        <f t="shared" si="10"/>
        <v>1475.5168822010146</v>
      </c>
      <c r="L42" s="8">
        <f t="shared" si="10"/>
        <v>1673.2764364422139</v>
      </c>
      <c r="M42" s="8">
        <f t="shared" si="10"/>
        <v>1617.9253947681314</v>
      </c>
      <c r="N42" s="8">
        <f t="shared" si="10"/>
        <v>1544.6598028635085</v>
      </c>
      <c r="O42" s="8">
        <f t="shared" si="10"/>
        <v>1670.5357670677106</v>
      </c>
      <c r="P42" s="8">
        <f t="shared" si="10"/>
        <v>1606.5964412319117</v>
      </c>
      <c r="Q42" s="8">
        <f t="shared" si="10"/>
        <v>1758.8439619615706</v>
      </c>
      <c r="R42" s="8">
        <f t="shared" si="10"/>
        <v>1761.0955134225833</v>
      </c>
      <c r="S42" s="8">
        <f t="shared" si="10"/>
        <v>1779.2440550357246</v>
      </c>
      <c r="T42" s="8">
        <f t="shared" ref="T42:U42" si="11">T40+T41</f>
        <v>1910.8745066907218</v>
      </c>
      <c r="U42" s="8">
        <f t="shared" si="11"/>
        <v>1971.7798997902171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1140.5976258559776</v>
      </c>
      <c r="D44" s="8">
        <f t="shared" ref="D44:S44" si="12">D40</f>
        <v>1250.870084292156</v>
      </c>
      <c r="E44" s="8">
        <f t="shared" si="12"/>
        <v>1366.4667375050908</v>
      </c>
      <c r="F44" s="8">
        <f t="shared" si="12"/>
        <v>1572.8384197735081</v>
      </c>
      <c r="G44" s="8">
        <f t="shared" si="12"/>
        <v>1741.1109912983943</v>
      </c>
      <c r="H44" s="8">
        <f t="shared" si="12"/>
        <v>1830.7002196342378</v>
      </c>
      <c r="I44" s="8">
        <f t="shared" si="12"/>
        <v>1596.894045406221</v>
      </c>
      <c r="J44" s="8">
        <f t="shared" si="12"/>
        <v>1400.9349096403505</v>
      </c>
      <c r="K44" s="8">
        <f t="shared" si="12"/>
        <v>1475.5168822010146</v>
      </c>
      <c r="L44" s="8">
        <f t="shared" si="12"/>
        <v>1667.1031031088805</v>
      </c>
      <c r="M44" s="8">
        <f t="shared" si="12"/>
        <v>1590.7268547681313</v>
      </c>
      <c r="N44" s="8">
        <f t="shared" si="12"/>
        <v>1519.9035593243943</v>
      </c>
      <c r="O44" s="8">
        <f t="shared" si="12"/>
        <v>1644.0835675264766</v>
      </c>
      <c r="P44" s="8">
        <f t="shared" si="12"/>
        <v>1586.0367801505263</v>
      </c>
      <c r="Q44" s="8">
        <f t="shared" si="12"/>
        <v>1723.8913810614911</v>
      </c>
      <c r="R44" s="8">
        <f t="shared" si="12"/>
        <v>1717.8424043564441</v>
      </c>
      <c r="S44" s="8">
        <f t="shared" si="12"/>
        <v>1741.8732223380894</v>
      </c>
      <c r="T44" s="8">
        <f t="shared" ref="T44:U44" si="13">T40</f>
        <v>1876.6797287781096</v>
      </c>
      <c r="U44" s="8">
        <f t="shared" si="13"/>
        <v>1954.7567826432401</v>
      </c>
    </row>
    <row r="45" spans="1:21" x14ac:dyDescent="0.15">
      <c r="B45" t="s">
        <v>97</v>
      </c>
      <c r="C45" s="1">
        <v>44.600851902601903</v>
      </c>
      <c r="D45" s="1">
        <v>71.911304060342275</v>
      </c>
      <c r="E45" s="1">
        <v>65.292201829299685</v>
      </c>
      <c r="F45" s="1">
        <v>83.670521493429305</v>
      </c>
      <c r="G45" s="1">
        <v>154.14473814054892</v>
      </c>
      <c r="H45" s="1">
        <v>106.6478455568315</v>
      </c>
      <c r="I45" s="1">
        <v>-114.89164347336956</v>
      </c>
      <c r="J45" s="1">
        <v>-358.50025800405734</v>
      </c>
      <c r="K45" s="1">
        <v>-341.60851635220263</v>
      </c>
      <c r="L45" s="1">
        <v>96.842195323948786</v>
      </c>
      <c r="M45" s="1">
        <v>33.965189374423645</v>
      </c>
      <c r="N45" s="1">
        <v>26.193947007102832</v>
      </c>
      <c r="O45" s="1">
        <v>0.35544982121790292</v>
      </c>
      <c r="P45" s="1">
        <v>34.408286848976438</v>
      </c>
      <c r="Q45" s="1">
        <v>80.920969889143947</v>
      </c>
      <c r="R45" s="1">
        <v>81.340843532273254</v>
      </c>
      <c r="S45" s="1">
        <v>13.165752112073536</v>
      </c>
      <c r="T45" s="1">
        <v>91.57898538029275</v>
      </c>
      <c r="U45" s="1">
        <v>65.825434103132267</v>
      </c>
    </row>
    <row r="46" spans="1:21" x14ac:dyDescent="0.15">
      <c r="B46" t="s">
        <v>98</v>
      </c>
      <c r="C46" s="1">
        <v>14.037603638184112</v>
      </c>
      <c r="D46" s="1">
        <v>12.026256281165821</v>
      </c>
      <c r="E46" s="1">
        <v>44.600851902601903</v>
      </c>
      <c r="F46" s="1">
        <v>71.911304060342275</v>
      </c>
      <c r="G46" s="1">
        <v>65.292201829299685</v>
      </c>
      <c r="H46" s="1">
        <v>83.670521493429305</v>
      </c>
      <c r="I46" s="1">
        <v>154.14473814054892</v>
      </c>
      <c r="J46" s="1">
        <v>106.6478455568315</v>
      </c>
      <c r="K46" s="1">
        <v>105.36663999776565</v>
      </c>
      <c r="L46" s="1">
        <v>0</v>
      </c>
      <c r="M46" s="1">
        <v>-23.451470337906866</v>
      </c>
      <c r="N46" s="1">
        <v>54.110401001814921</v>
      </c>
      <c r="O46" s="1">
        <v>-8.8915235338527321</v>
      </c>
      <c r="P46" s="1">
        <v>-16.597333357611316</v>
      </c>
      <c r="Q46" s="1">
        <v>-17.154971489967835</v>
      </c>
      <c r="R46" s="1">
        <v>16.996246476328174</v>
      </c>
      <c r="S46" s="1">
        <v>63.431508905074665</v>
      </c>
      <c r="T46" s="1">
        <v>63.776096189111819</v>
      </c>
      <c r="U46" s="1">
        <v>-4.4500008857429583</v>
      </c>
    </row>
    <row r="47" spans="1:21" x14ac:dyDescent="0.15">
      <c r="B47" s="3" t="s">
        <v>15</v>
      </c>
      <c r="C47" s="4">
        <f>C40-C45+C46</f>
        <v>1110.0343775915599</v>
      </c>
      <c r="D47" s="4">
        <f>D40-D45+D46</f>
        <v>1190.9850365129796</v>
      </c>
      <c r="E47" s="4">
        <f>E40-E45+E46</f>
        <v>1345.7753875783928</v>
      </c>
      <c r="F47" s="4">
        <f t="shared" ref="F47:K47" si="14">F40-F45+F46</f>
        <v>1561.079202340421</v>
      </c>
      <c r="G47" s="4">
        <f t="shared" si="14"/>
        <v>1652.2584549871451</v>
      </c>
      <c r="H47" s="4">
        <f t="shared" si="14"/>
        <v>1807.7228955708356</v>
      </c>
      <c r="I47" s="4">
        <f t="shared" si="14"/>
        <v>1865.9304270201396</v>
      </c>
      <c r="J47" s="4">
        <f t="shared" si="14"/>
        <v>1866.0830132012393</v>
      </c>
      <c r="K47" s="4">
        <f t="shared" si="14"/>
        <v>1922.4920385509827</v>
      </c>
      <c r="L47" s="4">
        <f t="shared" ref="L47:S47" si="15">L40-L45+L46</f>
        <v>1570.2609077849318</v>
      </c>
      <c r="M47" s="4">
        <f t="shared" si="15"/>
        <v>1533.3101950558007</v>
      </c>
      <c r="N47" s="4">
        <f t="shared" si="15"/>
        <v>1547.8200133191062</v>
      </c>
      <c r="O47" s="4">
        <f t="shared" si="15"/>
        <v>1634.836594171406</v>
      </c>
      <c r="P47" s="4">
        <f t="shared" si="15"/>
        <v>1535.0311599439387</v>
      </c>
      <c r="Q47" s="4">
        <f t="shared" si="15"/>
        <v>1625.8154396823793</v>
      </c>
      <c r="R47" s="4">
        <f t="shared" si="15"/>
        <v>1653.4978073004991</v>
      </c>
      <c r="S47" s="4">
        <f t="shared" si="15"/>
        <v>1792.1389791310905</v>
      </c>
      <c r="T47" s="4">
        <f t="shared" ref="T47:U47" si="16">T40-T45+T46</f>
        <v>1848.8768395869286</v>
      </c>
      <c r="U47" s="4">
        <f t="shared" si="16"/>
        <v>1884.4813476543648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66.13510788800005</v>
      </c>
      <c r="D49" s="4">
        <f t="shared" ref="D49:K49" si="17">D50+D51+D52</f>
        <v>73.651889872000027</v>
      </c>
      <c r="E49" s="4">
        <f t="shared" si="17"/>
        <v>75.778904400000044</v>
      </c>
      <c r="F49" s="4">
        <f t="shared" si="17"/>
        <v>85.566183712000111</v>
      </c>
      <c r="G49" s="4">
        <f t="shared" si="17"/>
        <v>96.402938320000104</v>
      </c>
      <c r="H49" s="4">
        <f t="shared" si="17"/>
        <v>106.49038326400014</v>
      </c>
      <c r="I49" s="4">
        <f t="shared" si="17"/>
        <v>110.70462798400001</v>
      </c>
      <c r="J49" s="4">
        <f t="shared" si="17"/>
        <v>78.604610216461921</v>
      </c>
      <c r="K49" s="4">
        <f t="shared" si="17"/>
        <v>75.428589999999986</v>
      </c>
      <c r="L49" s="4">
        <f t="shared" ref="L49:S49" si="18">L50+L51+L52</f>
        <v>119.74916000000007</v>
      </c>
      <c r="M49" s="4">
        <f t="shared" si="18"/>
        <v>114.05363396200001</v>
      </c>
      <c r="N49" s="4">
        <f t="shared" si="18"/>
        <v>109.85230437857101</v>
      </c>
      <c r="O49" s="4">
        <f t="shared" si="18"/>
        <v>124.739993122505</v>
      </c>
      <c r="P49" s="4">
        <f t="shared" si="18"/>
        <v>134.63023274501296</v>
      </c>
      <c r="Q49" s="4">
        <f t="shared" si="18"/>
        <v>139.182882729977</v>
      </c>
      <c r="R49" s="4">
        <f t="shared" si="18"/>
        <v>132.21000214955799</v>
      </c>
      <c r="S49" s="4">
        <f t="shared" si="18"/>
        <v>128.062904318427</v>
      </c>
      <c r="T49" s="4">
        <f t="shared" ref="T49:U49" si="19">T50+T51+T52</f>
        <v>142.793605131845</v>
      </c>
      <c r="U49" s="4">
        <f t="shared" si="19"/>
        <v>147.63406632275502</v>
      </c>
    </row>
    <row r="50" spans="1:21" x14ac:dyDescent="0.15">
      <c r="B50" t="s">
        <v>43</v>
      </c>
      <c r="C50" s="1">
        <v>66.13510788800005</v>
      </c>
      <c r="D50" s="1">
        <v>73.651889872000027</v>
      </c>
      <c r="E50" s="1">
        <v>75.778904400000044</v>
      </c>
      <c r="F50" s="1">
        <v>85.566183712000111</v>
      </c>
      <c r="G50" s="1">
        <v>96.308868320000101</v>
      </c>
      <c r="H50" s="1">
        <v>103.63068326400014</v>
      </c>
      <c r="I50" s="1">
        <v>110.70462798400001</v>
      </c>
      <c r="J50" s="1">
        <v>78.333610216461921</v>
      </c>
      <c r="K50" s="1">
        <v>75.428589999999986</v>
      </c>
      <c r="L50" s="1">
        <v>119.74916000000007</v>
      </c>
      <c r="M50" s="1">
        <v>112.647577372</v>
      </c>
      <c r="N50" s="1">
        <v>109.85230437857101</v>
      </c>
      <c r="O50" s="1">
        <v>124.739993122505</v>
      </c>
      <c r="P50" s="1">
        <v>134.63023274501296</v>
      </c>
      <c r="Q50" s="1">
        <v>139.182882729977</v>
      </c>
      <c r="R50" s="1">
        <v>132.21000214955799</v>
      </c>
      <c r="S50" s="1">
        <v>128.062904318427</v>
      </c>
      <c r="T50" s="1">
        <v>142.793605131845</v>
      </c>
      <c r="U50" s="1">
        <v>147.63406632275502</v>
      </c>
    </row>
    <row r="51" spans="1:21" x14ac:dyDescent="0.15">
      <c r="B51" t="s">
        <v>57</v>
      </c>
      <c r="K51" s="1"/>
      <c r="M51" s="1"/>
      <c r="N51" s="1"/>
      <c r="O51" s="1">
        <v>0</v>
      </c>
    </row>
    <row r="52" spans="1:21" x14ac:dyDescent="0.15">
      <c r="B52" t="s">
        <v>120</v>
      </c>
      <c r="C52" s="11"/>
      <c r="D52" s="11"/>
      <c r="E52" s="11"/>
      <c r="F52" s="11"/>
      <c r="G52" s="11">
        <v>9.4070000000000001E-2</v>
      </c>
      <c r="H52" s="11">
        <v>2.8597000000000001</v>
      </c>
      <c r="I52" s="11"/>
      <c r="J52" s="11">
        <v>0.27100000000000002</v>
      </c>
      <c r="M52" s="1">
        <v>1.4060565899999999</v>
      </c>
      <c r="N52" s="1">
        <v>0</v>
      </c>
      <c r="O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196.4</v>
      </c>
      <c r="D56" s="1">
        <v>207.64400000000001</v>
      </c>
      <c r="E56" s="1">
        <v>226.57250999999999</v>
      </c>
      <c r="F56" s="1">
        <v>262.91692999999998</v>
      </c>
      <c r="G56" s="1">
        <v>303.01719000000003</v>
      </c>
      <c r="H56" s="1">
        <v>329.15955000000002</v>
      </c>
      <c r="I56" s="1">
        <v>350.95690000000002</v>
      </c>
      <c r="J56" s="1">
        <v>345.29189000000002</v>
      </c>
      <c r="K56" s="1">
        <v>497.66385000000002</v>
      </c>
      <c r="L56" s="1">
        <v>483.56688000000003</v>
      </c>
      <c r="M56" s="1">
        <v>485.93006736000001</v>
      </c>
      <c r="N56" s="1">
        <v>447.23729886000007</v>
      </c>
      <c r="O56" s="1">
        <v>453.32231041</v>
      </c>
      <c r="P56" s="1">
        <v>443.41142829</v>
      </c>
      <c r="Q56" s="1">
        <v>451.27219135000001</v>
      </c>
      <c r="R56" s="1">
        <v>472.44295377999998</v>
      </c>
      <c r="S56" s="1">
        <v>498.60262901000004</v>
      </c>
      <c r="T56" s="1">
        <v>524.83058162999998</v>
      </c>
      <c r="U56" s="1">
        <v>549.54193336000003</v>
      </c>
    </row>
    <row r="57" spans="1:21" x14ac:dyDescent="0.15">
      <c r="B57" t="s">
        <v>50</v>
      </c>
      <c r="C57" s="1">
        <v>25.699000000000002</v>
      </c>
      <c r="D57" s="1">
        <v>23.417000000000002</v>
      </c>
      <c r="E57" s="1">
        <v>23.771999999999998</v>
      </c>
      <c r="F57" s="1">
        <v>35.387999999999998</v>
      </c>
      <c r="G57" s="1">
        <v>24.634</v>
      </c>
      <c r="H57" s="1">
        <v>34.942999999999998</v>
      </c>
      <c r="I57" s="1">
        <v>33.837000000000003</v>
      </c>
      <c r="J57" s="1">
        <v>35.103999999999999</v>
      </c>
      <c r="K57" s="1">
        <v>35.103999999999999</v>
      </c>
      <c r="L57" s="1">
        <v>42.869</v>
      </c>
      <c r="M57" s="1">
        <v>44.100999999999999</v>
      </c>
      <c r="N57" s="1">
        <v>41.996000000000002</v>
      </c>
      <c r="O57" s="1">
        <v>76.429000000000002</v>
      </c>
      <c r="P57" s="1">
        <v>35</v>
      </c>
      <c r="Q57" s="1">
        <v>36.96</v>
      </c>
      <c r="R57" s="1">
        <v>33.610999999999997</v>
      </c>
      <c r="S57" s="1">
        <v>38.100999999999999</v>
      </c>
      <c r="T57" s="1">
        <v>35.207999999999998</v>
      </c>
      <c r="U57" s="1">
        <v>33.619</v>
      </c>
    </row>
    <row r="58" spans="1:21" x14ac:dyDescent="0.15">
      <c r="B58" t="s">
        <v>51</v>
      </c>
      <c r="C58" s="1">
        <v>92.962000000000003</v>
      </c>
      <c r="D58" s="1">
        <v>141.22899999999998</v>
      </c>
      <c r="E58" s="1">
        <v>167.15699999999998</v>
      </c>
      <c r="F58" s="1">
        <v>228.995</v>
      </c>
      <c r="G58" s="1">
        <v>257.34100000000001</v>
      </c>
      <c r="H58" s="1">
        <v>241.14</v>
      </c>
      <c r="I58" s="1">
        <v>134.53899999999999</v>
      </c>
      <c r="J58" s="1">
        <v>177.488</v>
      </c>
      <c r="K58" s="1">
        <v>177.488</v>
      </c>
      <c r="L58" s="1">
        <v>112.41500000000001</v>
      </c>
      <c r="M58" s="1">
        <v>86.664000000000001</v>
      </c>
      <c r="N58" s="1">
        <v>65.015000000000001</v>
      </c>
      <c r="O58" s="1">
        <v>67.358999999999995</v>
      </c>
      <c r="P58" s="1">
        <v>70.06</v>
      </c>
      <c r="Q58" s="1">
        <v>80.792000000000002</v>
      </c>
      <c r="R58" s="1">
        <v>81.292000000000002</v>
      </c>
      <c r="S58" s="1">
        <f>71.002+22.519</f>
        <v>93.520999999999987</v>
      </c>
      <c r="T58" s="1">
        <f>84.956+27.752</f>
        <v>112.708</v>
      </c>
      <c r="U58" s="1">
        <v>116.01300000000001</v>
      </c>
    </row>
    <row r="59" spans="1:21" x14ac:dyDescent="0.15">
      <c r="B59" t="s">
        <v>61</v>
      </c>
      <c r="C59" s="1">
        <v>11.812627979999998</v>
      </c>
      <c r="D59" s="1">
        <v>12.468</v>
      </c>
      <c r="E59" s="1">
        <v>13.48076</v>
      </c>
      <c r="F59" s="1">
        <v>13.443989999999999</v>
      </c>
      <c r="G59" s="1">
        <v>13.79181</v>
      </c>
      <c r="H59" s="1">
        <v>14.33475</v>
      </c>
      <c r="I59" s="1">
        <v>13.74348</v>
      </c>
      <c r="J59" s="1">
        <v>13.124000000000001</v>
      </c>
      <c r="K59" s="1">
        <v>13.124000000000001</v>
      </c>
      <c r="L59" s="1">
        <v>13.14218</v>
      </c>
      <c r="M59" s="1">
        <v>12.762152459999999</v>
      </c>
      <c r="N59" s="1">
        <v>18.379769140000001</v>
      </c>
      <c r="O59" s="1">
        <v>7.2706627900000003</v>
      </c>
    </row>
    <row r="60" spans="1:21" x14ac:dyDescent="0.15">
      <c r="B60" t="s">
        <v>45</v>
      </c>
      <c r="C60" s="1">
        <v>20.884</v>
      </c>
      <c r="D60" s="1">
        <v>23.077000000000002</v>
      </c>
      <c r="E60" s="1">
        <v>10.188000000000001</v>
      </c>
      <c r="F60" s="1">
        <v>23.619</v>
      </c>
      <c r="G60" s="1">
        <v>23.329000000000001</v>
      </c>
      <c r="H60" s="1">
        <v>29.588999999999999</v>
      </c>
      <c r="I60" s="1">
        <v>24.298999999999999</v>
      </c>
      <c r="J60" s="1">
        <v>22.279</v>
      </c>
      <c r="K60" s="1">
        <v>22.279</v>
      </c>
      <c r="L60" s="1">
        <v>23.675000000000001</v>
      </c>
      <c r="M60" s="1">
        <v>20.565999999999999</v>
      </c>
      <c r="N60" s="1">
        <v>15.968</v>
      </c>
      <c r="O60" s="1">
        <v>15.872</v>
      </c>
      <c r="P60" s="1">
        <v>15.335000000000001</v>
      </c>
      <c r="Q60" s="1">
        <v>15.079000000000001</v>
      </c>
      <c r="R60" s="1">
        <v>15.936999999999999</v>
      </c>
      <c r="S60" s="1">
        <v>14.541</v>
      </c>
      <c r="T60" s="1">
        <v>14.814</v>
      </c>
      <c r="U60" s="1">
        <v>14.031000000000001</v>
      </c>
    </row>
    <row r="61" spans="1:21" x14ac:dyDescent="0.15">
      <c r="B61" s="16" t="s">
        <v>63</v>
      </c>
      <c r="C61" s="1">
        <f t="shared" ref="C61:K61" si="20">C19</f>
        <v>13.879167099999998</v>
      </c>
      <c r="D61" s="1">
        <f t="shared" si="20"/>
        <v>14.8</v>
      </c>
      <c r="E61" s="1">
        <f t="shared" si="20"/>
        <v>16.094999999999999</v>
      </c>
      <c r="F61" s="1">
        <f t="shared" si="20"/>
        <v>18.84694</v>
      </c>
      <c r="G61" s="1">
        <f t="shared" si="20"/>
        <v>20.854669999999999</v>
      </c>
      <c r="H61" s="1">
        <f t="shared" si="20"/>
        <v>23.173209999999997</v>
      </c>
      <c r="I61" s="1">
        <f t="shared" si="20"/>
        <v>13.62425</v>
      </c>
      <c r="J61" s="1">
        <f t="shared" si="20"/>
        <v>9.7336799999999997</v>
      </c>
      <c r="K61" s="1">
        <f t="shared" si="20"/>
        <v>9.7336799999999997</v>
      </c>
      <c r="L61" s="1">
        <v>13.850580000000001</v>
      </c>
      <c r="M61" s="1">
        <v>11.21754672</v>
      </c>
      <c r="N61" s="1">
        <v>5.1994559100000002</v>
      </c>
      <c r="O61" s="1">
        <v>3.6004311800000002</v>
      </c>
      <c r="P61" s="1">
        <v>4.5632949500000004</v>
      </c>
      <c r="Q61" s="1">
        <v>5.5297364099999999</v>
      </c>
      <c r="R61" s="1">
        <v>6.1520859300000001</v>
      </c>
      <c r="S61" s="1">
        <v>6.7619556600000008</v>
      </c>
      <c r="T61" s="1">
        <v>9.8304057399999998</v>
      </c>
      <c r="U61" s="1">
        <v>12.660367619999995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0.27268096000000003</v>
      </c>
      <c r="P62" s="1">
        <v>21.773900000000001</v>
      </c>
      <c r="Q62" s="1">
        <v>0.41853567000000025</v>
      </c>
      <c r="R62" s="1">
        <v>5.4891253700000009</v>
      </c>
      <c r="S62" s="1">
        <v>8.7443900000000012E-3</v>
      </c>
      <c r="T62" s="1">
        <v>2.6929999999999998E-5</v>
      </c>
      <c r="U62" s="1">
        <v>2.6929999999999998E-5</v>
      </c>
    </row>
    <row r="63" spans="1:21" x14ac:dyDescent="0.15">
      <c r="B63" t="s">
        <v>134</v>
      </c>
      <c r="C63" s="1">
        <v>30.913339999999998</v>
      </c>
      <c r="D63" s="1">
        <v>33.133330000000001</v>
      </c>
      <c r="E63" s="1">
        <v>33.860080000000004</v>
      </c>
      <c r="F63" s="1">
        <v>35.675890000000003</v>
      </c>
      <c r="G63" s="1">
        <v>47.488599999999998</v>
      </c>
      <c r="H63" s="1">
        <v>48.667099999999998</v>
      </c>
      <c r="I63" s="1">
        <v>50.603739999999995</v>
      </c>
      <c r="J63" s="1">
        <v>46.991430000000001</v>
      </c>
      <c r="K63" s="1">
        <v>46.991430000000001</v>
      </c>
      <c r="L63" s="1">
        <v>54.766640000000002</v>
      </c>
      <c r="M63" s="1">
        <v>58.187199999999997</v>
      </c>
      <c r="N63" s="1">
        <v>62.180199999999999</v>
      </c>
      <c r="O63" s="1">
        <v>64.790540000000007</v>
      </c>
      <c r="P63" s="1">
        <v>63.012929999999997</v>
      </c>
      <c r="Q63" s="1">
        <v>73.126559999999998</v>
      </c>
      <c r="R63" s="1">
        <v>60.758690000000001</v>
      </c>
      <c r="S63" s="1">
        <v>61.922650000000004</v>
      </c>
      <c r="T63" s="1">
        <v>62.901940000000003</v>
      </c>
      <c r="U63" s="1">
        <v>65.171340000000001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B66" s="16"/>
      <c r="L66" s="1"/>
      <c r="M66" s="1"/>
      <c r="N66" s="1"/>
      <c r="O66" s="1"/>
    </row>
    <row r="67" spans="2:21" x14ac:dyDescent="0.15">
      <c r="B67" s="3" t="s">
        <v>0</v>
      </c>
      <c r="C67" s="4">
        <v>101.033</v>
      </c>
      <c r="D67" s="4">
        <v>107.881</v>
      </c>
      <c r="E67" s="4">
        <v>110.99602</v>
      </c>
      <c r="F67" s="4">
        <v>125.3318</v>
      </c>
      <c r="G67" s="4">
        <v>141.06699</v>
      </c>
      <c r="H67" s="4">
        <v>151.49603999999999</v>
      </c>
      <c r="I67" s="4">
        <v>125.6324</v>
      </c>
      <c r="J67" s="4">
        <v>88.889589999999998</v>
      </c>
      <c r="K67" s="4">
        <v>213.18022999999999</v>
      </c>
      <c r="L67" s="4">
        <v>267.77163999999999</v>
      </c>
      <c r="M67" s="4">
        <v>261.88127699882534</v>
      </c>
      <c r="N67" s="4">
        <v>251.53741999461997</v>
      </c>
      <c r="O67" s="4">
        <v>269.17062465440341</v>
      </c>
      <c r="P67" s="4">
        <v>282.25968103228968</v>
      </c>
      <c r="Q67" s="4">
        <v>292.36652185201257</v>
      </c>
      <c r="R67" s="8">
        <v>287.78533091899055</v>
      </c>
      <c r="S67" s="45">
        <v>288.76734129088692</v>
      </c>
      <c r="T67" s="4">
        <v>312.45212622325397</v>
      </c>
      <c r="U67" s="4">
        <v>322.44591692074437</v>
      </c>
    </row>
    <row r="68" spans="2:21" x14ac:dyDescent="0.15">
      <c r="M68" s="1"/>
      <c r="N68" s="1"/>
      <c r="O68" s="1"/>
    </row>
    <row r="69" spans="2:21" x14ac:dyDescent="0.15">
      <c r="B69" s="7" t="s">
        <v>1</v>
      </c>
      <c r="M69" s="1"/>
      <c r="N69" s="1"/>
      <c r="O69" s="1"/>
    </row>
    <row r="70" spans="2:21" x14ac:dyDescent="0.15">
      <c r="B70" t="s">
        <v>117</v>
      </c>
      <c r="C70" s="1">
        <v>9196.3169999999991</v>
      </c>
      <c r="D70" s="1">
        <v>9688.1569999999992</v>
      </c>
      <c r="E70" s="1">
        <v>10314.343999999999</v>
      </c>
      <c r="F70" s="1">
        <v>11138.852000000001</v>
      </c>
      <c r="G70" s="1">
        <v>11939.798000000001</v>
      </c>
      <c r="H70" s="1">
        <v>12819.428</v>
      </c>
      <c r="I70" s="1">
        <v>13260.788</v>
      </c>
      <c r="J70" s="1">
        <v>12788.985000000001</v>
      </c>
      <c r="K70" s="1">
        <v>12788.985000000001</v>
      </c>
      <c r="L70" s="1">
        <v>12836.684999999999</v>
      </c>
      <c r="M70" s="1">
        <v>12622.706</v>
      </c>
      <c r="N70" s="1">
        <v>12167.28</v>
      </c>
      <c r="O70" s="1">
        <v>11864.241</v>
      </c>
      <c r="P70" s="1">
        <v>12057.566999999999</v>
      </c>
      <c r="Q70" s="1">
        <v>12325.933000000001</v>
      </c>
      <c r="R70" s="1">
        <v>12736.089</v>
      </c>
      <c r="S70" s="1">
        <v>13226.038</v>
      </c>
      <c r="T70" s="1">
        <v>13737.755999999999</v>
      </c>
      <c r="U70" s="1">
        <v>14187.412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11465.946559850285</v>
      </c>
      <c r="D72" s="1">
        <f t="shared" ref="D72:P72" si="21">D70/D71</f>
        <v>11622.016558514306</v>
      </c>
      <c r="E72" s="1">
        <f t="shared" si="21"/>
        <v>11910.798706665957</v>
      </c>
      <c r="F72" s="1">
        <f t="shared" si="21"/>
        <v>12356.19237996626</v>
      </c>
      <c r="G72" s="1">
        <f t="shared" si="21"/>
        <v>12737.7628487973</v>
      </c>
      <c r="H72" s="1">
        <f t="shared" si="21"/>
        <v>13224.380732559384</v>
      </c>
      <c r="I72" s="1">
        <f t="shared" si="21"/>
        <v>13378.09983057317</v>
      </c>
      <c r="J72" s="1">
        <f t="shared" si="21"/>
        <v>12883.590111324896</v>
      </c>
      <c r="K72" s="1">
        <f t="shared" si="21"/>
        <v>12883.590111324896</v>
      </c>
      <c r="L72" s="1">
        <f t="shared" si="21"/>
        <v>12911.836393574344</v>
      </c>
      <c r="M72" s="1">
        <f t="shared" si="21"/>
        <v>12699.111136951964</v>
      </c>
      <c r="N72" s="1">
        <f t="shared" si="21"/>
        <v>12254.972703105394</v>
      </c>
      <c r="O72" s="1">
        <f t="shared" si="21"/>
        <v>11902.318270613579</v>
      </c>
      <c r="P72" s="1">
        <f t="shared" si="21"/>
        <v>12123.348250028219</v>
      </c>
      <c r="Q72" s="1">
        <f>Q70/Q71</f>
        <v>12325.933000000001</v>
      </c>
      <c r="R72" s="1">
        <f>R70/R71</f>
        <v>12695.096685964731</v>
      </c>
      <c r="S72" s="1">
        <f>S70/S71</f>
        <v>13014.34473244061</v>
      </c>
      <c r="T72" s="1">
        <f>T70/T71</f>
        <v>13359.147642769276</v>
      </c>
      <c r="U72" s="1">
        <f>U70/U71</f>
        <v>13607.471099277782</v>
      </c>
    </row>
    <row r="73" spans="2:21" x14ac:dyDescent="0.15">
      <c r="B73" t="s">
        <v>107</v>
      </c>
      <c r="C73" s="1">
        <v>542275</v>
      </c>
      <c r="D73" s="1">
        <v>549690</v>
      </c>
      <c r="E73" s="1">
        <v>554784</v>
      </c>
      <c r="F73" s="1">
        <v>562309</v>
      </c>
      <c r="G73" s="1">
        <v>568091</v>
      </c>
      <c r="H73" s="1">
        <v>572824</v>
      </c>
      <c r="I73" s="1">
        <v>582138</v>
      </c>
      <c r="J73" s="1">
        <v>589235</v>
      </c>
      <c r="K73" s="1">
        <v>589235</v>
      </c>
      <c r="L73" s="1">
        <v>592250</v>
      </c>
      <c r="M73" s="1">
        <v>593121</v>
      </c>
      <c r="N73" s="1">
        <v>593861</v>
      </c>
      <c r="O73" s="1">
        <v>591888</v>
      </c>
      <c r="P73" s="38">
        <v>588656</v>
      </c>
      <c r="Q73" s="38">
        <v>585179</v>
      </c>
      <c r="R73" s="1">
        <v>582206</v>
      </c>
      <c r="S73" s="1">
        <v>580295</v>
      </c>
      <c r="T73" s="1">
        <v>580229</v>
      </c>
      <c r="U73" s="1">
        <v>581078</v>
      </c>
    </row>
    <row r="74" spans="2:21" x14ac:dyDescent="0.15">
      <c r="B74" t="s">
        <v>58</v>
      </c>
      <c r="C74" s="1">
        <v>570368.02841013111</v>
      </c>
      <c r="D74" s="1">
        <v>578730.52991991641</v>
      </c>
      <c r="E74" s="1">
        <v>584219.97936319874</v>
      </c>
      <c r="F74" s="1">
        <v>592543.0369480747</v>
      </c>
      <c r="G74" s="1">
        <v>597715.67630398856</v>
      </c>
      <c r="H74" s="1">
        <v>602669.1645829397</v>
      </c>
      <c r="I74" s="1">
        <v>612711.89365900797</v>
      </c>
      <c r="J74" s="1">
        <v>619416.29040193942</v>
      </c>
      <c r="K74" s="1">
        <v>619416.29040193942</v>
      </c>
      <c r="L74" s="1"/>
      <c r="M74" s="1"/>
      <c r="N74" s="1"/>
      <c r="O74" s="1"/>
    </row>
    <row r="75" spans="2:21" x14ac:dyDescent="0.15">
      <c r="B75" t="s">
        <v>59</v>
      </c>
      <c r="C75" s="1">
        <v>538837.76751986262</v>
      </c>
      <c r="D75" s="1">
        <v>547106.48237848049</v>
      </c>
      <c r="E75" s="1">
        <v>552508.48836169741</v>
      </c>
      <c r="F75" s="1">
        <v>560302.18558969989</v>
      </c>
      <c r="G75" s="1">
        <v>565276.0205725712</v>
      </c>
      <c r="H75" s="1">
        <v>570319.5354218845</v>
      </c>
      <c r="I75" s="1">
        <v>580075.65875726356</v>
      </c>
      <c r="J75" s="1">
        <v>587943.35976448655</v>
      </c>
      <c r="K75" s="1">
        <v>587943.35976448655</v>
      </c>
      <c r="L75" s="1">
        <v>590968.36742370971</v>
      </c>
      <c r="M75" s="1">
        <v>591796.79396181786</v>
      </c>
      <c r="N75" s="1">
        <v>593475.04302592599</v>
      </c>
      <c r="O75" s="1">
        <v>598634.35920566099</v>
      </c>
      <c r="P75" s="1">
        <v>593120.47854683665</v>
      </c>
      <c r="Q75" s="1">
        <v>589620</v>
      </c>
      <c r="R75" s="1">
        <v>587745</v>
      </c>
      <c r="S75" s="1">
        <v>586226</v>
      </c>
      <c r="T75" s="1">
        <v>586538</v>
      </c>
      <c r="U75" s="1">
        <v>588582</v>
      </c>
    </row>
    <row r="76" spans="2:21" x14ac:dyDescent="0.15">
      <c r="M76" s="1"/>
      <c r="N76" s="1"/>
      <c r="O76" s="1"/>
    </row>
    <row r="77" spans="2:21" x14ac:dyDescent="0.15">
      <c r="B77" s="7" t="s">
        <v>60</v>
      </c>
      <c r="M77" s="1"/>
      <c r="N77" s="1"/>
      <c r="O77" s="1"/>
    </row>
    <row r="78" spans="2:21" x14ac:dyDescent="0.15">
      <c r="B78" t="s">
        <v>66</v>
      </c>
      <c r="C78" s="9">
        <f t="shared" ref="C78:L78" si="22">C40/C70</f>
        <v>0.12402765431595907</v>
      </c>
      <c r="D78" s="9">
        <f t="shared" si="22"/>
        <v>0.12911331683540594</v>
      </c>
      <c r="E78" s="9">
        <f t="shared" si="22"/>
        <v>0.13248217603611931</v>
      </c>
      <c r="F78" s="9">
        <f t="shared" si="22"/>
        <v>0.14120291927511991</v>
      </c>
      <c r="G78" s="9">
        <f t="shared" si="22"/>
        <v>0.1458241581053879</v>
      </c>
      <c r="H78" s="9">
        <f t="shared" si="22"/>
        <v>0.1428067008632708</v>
      </c>
      <c r="I78" s="9">
        <f t="shared" si="22"/>
        <v>0.12042225887377288</v>
      </c>
      <c r="J78" s="9">
        <f t="shared" si="22"/>
        <v>0.1095423061048512</v>
      </c>
      <c r="K78" s="9">
        <f t="shared" si="22"/>
        <v>0.11537404119255863</v>
      </c>
      <c r="L78" s="14">
        <f t="shared" si="22"/>
        <v>0.12987021985106595</v>
      </c>
      <c r="M78" s="14">
        <f t="shared" ref="M78:R78" si="23">M40/M70</f>
        <v>0.12602106511615901</v>
      </c>
      <c r="N78" s="14">
        <f t="shared" si="23"/>
        <v>0.12491728301842271</v>
      </c>
      <c r="O78" s="14">
        <f t="shared" si="23"/>
        <v>0.13857469411877898</v>
      </c>
      <c r="P78" s="14">
        <f t="shared" si="23"/>
        <v>0.13153870761410874</v>
      </c>
      <c r="Q78" s="14">
        <f t="shared" si="23"/>
        <v>0.13985889596036996</v>
      </c>
      <c r="R78" s="14">
        <f t="shared" si="23"/>
        <v>0.13487989950105123</v>
      </c>
      <c r="S78" s="14">
        <f>S40/S70</f>
        <v>0.13170030377487871</v>
      </c>
      <c r="T78" s="14">
        <f>T40/T70</f>
        <v>0.13660744365951102</v>
      </c>
      <c r="U78" s="14">
        <f>U40/U70</f>
        <v>0.13778106836139248</v>
      </c>
    </row>
    <row r="79" spans="2:21" x14ac:dyDescent="0.15">
      <c r="B79" t="s">
        <v>110</v>
      </c>
      <c r="C79" s="9">
        <f t="shared" ref="C79:L79" si="24">C47/C70</f>
        <v>0.12070423166051801</v>
      </c>
      <c r="D79" s="9">
        <f t="shared" si="24"/>
        <v>0.1229320536932855</v>
      </c>
      <c r="E79" s="9">
        <f t="shared" si="24"/>
        <v>0.13047610081439914</v>
      </c>
      <c r="F79" s="9">
        <f t="shared" si="24"/>
        <v>0.14014722543583674</v>
      </c>
      <c r="G79" s="9">
        <f t="shared" si="24"/>
        <v>0.13838244625136414</v>
      </c>
      <c r="H79" s="9">
        <f t="shared" si="24"/>
        <v>0.14101431792205046</v>
      </c>
      <c r="I79" s="9">
        <f t="shared" si="24"/>
        <v>0.1407103730954857</v>
      </c>
      <c r="J79" s="9">
        <f t="shared" si="24"/>
        <v>0.14591330064123456</v>
      </c>
      <c r="K79" s="9">
        <f t="shared" si="24"/>
        <v>0.15032405140446897</v>
      </c>
      <c r="L79" s="14">
        <f t="shared" si="24"/>
        <v>0.12232604506419935</v>
      </c>
      <c r="M79" s="14">
        <f t="shared" ref="M79:R79" si="25">M47/M70</f>
        <v>0.12147238437271697</v>
      </c>
      <c r="N79" s="14">
        <f t="shared" si="25"/>
        <v>0.127211670424212</v>
      </c>
      <c r="O79" s="14">
        <f t="shared" si="25"/>
        <v>0.13779529547413999</v>
      </c>
      <c r="P79" s="14">
        <f t="shared" si="25"/>
        <v>0.12730853247126381</v>
      </c>
      <c r="Q79" s="14">
        <f t="shared" si="25"/>
        <v>0.13190201826363807</v>
      </c>
      <c r="R79" s="14">
        <f t="shared" si="25"/>
        <v>0.12982775224800164</v>
      </c>
      <c r="S79" s="14">
        <f>S47/S70</f>
        <v>0.1355008188492344</v>
      </c>
      <c r="T79" s="14">
        <f>T47/T70</f>
        <v>0.13458361318885914</v>
      </c>
      <c r="U79" s="14">
        <f>U47/U70</f>
        <v>0.13282770301266819</v>
      </c>
    </row>
    <row r="80" spans="2:21" x14ac:dyDescent="0.15">
      <c r="B80" t="s">
        <v>161</v>
      </c>
      <c r="C80" s="1">
        <f t="shared" ref="C80:L80" si="26">C40/C71</f>
        <v>1422.0944563303713</v>
      </c>
      <c r="D80" s="1">
        <f t="shared" si="26"/>
        <v>1500.557106185792</v>
      </c>
      <c r="E80" s="1">
        <f t="shared" si="26"/>
        <v>1577.9685309873014</v>
      </c>
      <c r="F80" s="1">
        <f t="shared" si="26"/>
        <v>1744.7304351762277</v>
      </c>
      <c r="G80" s="1">
        <f t="shared" si="26"/>
        <v>1857.4735435719538</v>
      </c>
      <c r="H80" s="1">
        <f t="shared" si="26"/>
        <v>1888.5301833766098</v>
      </c>
      <c r="I80" s="1">
        <f t="shared" si="26"/>
        <v>1611.0210010364594</v>
      </c>
      <c r="J80" s="1">
        <f t="shared" si="26"/>
        <v>1411.2981717041857</v>
      </c>
      <c r="K80" s="1">
        <f t="shared" si="26"/>
        <v>1486.4318562120397</v>
      </c>
      <c r="L80" s="10">
        <f t="shared" si="26"/>
        <v>1676.8630311144946</v>
      </c>
      <c r="M80" s="10">
        <f t="shared" ref="M80:R80" si="27">M40/M71</f>
        <v>1600.3555115071638</v>
      </c>
      <c r="N80" s="10">
        <f t="shared" si="27"/>
        <v>1530.8578935368612</v>
      </c>
      <c r="O80" s="10">
        <f t="shared" si="27"/>
        <v>1649.3601136546313</v>
      </c>
      <c r="P80" s="10">
        <f t="shared" si="27"/>
        <v>1594.689560764479</v>
      </c>
      <c r="Q80" s="10">
        <f t="shared" si="27"/>
        <v>1723.8913810614911</v>
      </c>
      <c r="R80" s="10">
        <f t="shared" si="27"/>
        <v>1712.3133651590515</v>
      </c>
      <c r="S80" s="10">
        <f>S40/S71</f>
        <v>1713.993154693421</v>
      </c>
      <c r="T80" s="10">
        <f>T40/T71</f>
        <v>1824.9590089486935</v>
      </c>
      <c r="U80" s="10">
        <f>U40/U71</f>
        <v>1874.8519057552646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28">C40*1000000/C74</f>
        <v>1999.7572953647655</v>
      </c>
      <c r="D82" s="1">
        <f t="shared" si="28"/>
        <v>2161.40331228983</v>
      </c>
      <c r="E82" s="1">
        <f t="shared" si="28"/>
        <v>2338.959271804677</v>
      </c>
      <c r="F82" s="1">
        <f t="shared" si="28"/>
        <v>2654.3868068630059</v>
      </c>
      <c r="G82" s="1">
        <f t="shared" si="28"/>
        <v>2912.9418222132981</v>
      </c>
      <c r="H82" s="1">
        <f t="shared" si="28"/>
        <v>3037.6537032571136</v>
      </c>
      <c r="I82" s="1">
        <f t="shared" si="28"/>
        <v>2606.2723148229588</v>
      </c>
      <c r="J82" s="1">
        <f t="shared" si="28"/>
        <v>2261.7017526795807</v>
      </c>
      <c r="K82" s="1">
        <f t="shared" si="28"/>
        <v>2382.1086159092638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29">C40*1000000/C75</f>
        <v>2116.7737204202799</v>
      </c>
      <c r="D83" s="10">
        <f t="shared" si="29"/>
        <v>2286.3375313232386</v>
      </c>
      <c r="E83" s="10">
        <f t="shared" si="29"/>
        <v>2473.2049666005109</v>
      </c>
      <c r="F83" s="10">
        <f t="shared" si="29"/>
        <v>2807.1252624477033</v>
      </c>
      <c r="G83" s="10">
        <f t="shared" si="29"/>
        <v>3080.1076428729689</v>
      </c>
      <c r="H83" s="10">
        <f t="shared" si="29"/>
        <v>3209.9553073874758</v>
      </c>
      <c r="I83" s="10">
        <f t="shared" si="29"/>
        <v>2752.9064895213123</v>
      </c>
      <c r="J83" s="10">
        <f t="shared" si="29"/>
        <v>2382.7718884375622</v>
      </c>
      <c r="K83" s="10">
        <f t="shared" si="29"/>
        <v>2509.6241971200502</v>
      </c>
      <c r="L83" s="10">
        <f t="shared" si="29"/>
        <v>2820.9684223480758</v>
      </c>
      <c r="M83" s="10">
        <f t="shared" ref="M83:R83" si="30">M40*1000000/M75</f>
        <v>2687.961257983367</v>
      </c>
      <c r="N83" s="10">
        <f t="shared" si="30"/>
        <v>2561.0235462892028</v>
      </c>
      <c r="O83" s="10">
        <f t="shared" si="30"/>
        <v>2746.3902501487578</v>
      </c>
      <c r="P83" s="10">
        <f t="shared" si="30"/>
        <v>2674.054998128483</v>
      </c>
      <c r="Q83" s="10">
        <f t="shared" si="30"/>
        <v>2923.7328806035939</v>
      </c>
      <c r="R83" s="10">
        <f t="shared" si="30"/>
        <v>2922.7682147129181</v>
      </c>
      <c r="S83" s="10">
        <f>S40*1000000/S75</f>
        <v>2971.3339605170863</v>
      </c>
      <c r="T83" s="10">
        <f>T40*1000000/T75</f>
        <v>3199.5876290676983</v>
      </c>
      <c r="U83" s="10">
        <f>U40*1000000/U75</f>
        <v>3321.1290570272959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2493.2927259165976</v>
      </c>
      <c r="D85" s="1">
        <f t="shared" ref="D85:K85" si="31">D80*1000000/D74</f>
        <v>2592.8424864564104</v>
      </c>
      <c r="E85" s="1">
        <f t="shared" si="31"/>
        <v>2700.9835108811085</v>
      </c>
      <c r="F85" s="1">
        <f t="shared" si="31"/>
        <v>2944.4788418450703</v>
      </c>
      <c r="G85" s="1">
        <f t="shared" si="31"/>
        <v>3107.6205915457244</v>
      </c>
      <c r="H85" s="1">
        <f t="shared" si="31"/>
        <v>3133.6101037847425</v>
      </c>
      <c r="I85" s="1">
        <f t="shared" si="31"/>
        <v>2629.3287558296356</v>
      </c>
      <c r="J85" s="1">
        <f t="shared" si="31"/>
        <v>2278.432442886502</v>
      </c>
      <c r="K85" s="1">
        <f t="shared" si="31"/>
        <v>2399.7300026570074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2639.1885314125648</v>
      </c>
      <c r="D86" s="1">
        <f t="shared" ref="D86:L86" si="32">D80*1000000/D75</f>
        <v>2742.7149092847485</v>
      </c>
      <c r="E86" s="1">
        <f t="shared" si="32"/>
        <v>2856.0077613763115</v>
      </c>
      <c r="F86" s="1">
        <f t="shared" si="32"/>
        <v>3113.9097437929063</v>
      </c>
      <c r="G86" s="1">
        <f t="shared" si="32"/>
        <v>3285.958498098873</v>
      </c>
      <c r="H86" s="1">
        <f t="shared" si="32"/>
        <v>3311.3545408883824</v>
      </c>
      <c r="I86" s="1">
        <f t="shared" si="32"/>
        <v>2777.2601327348607</v>
      </c>
      <c r="J86" s="1">
        <f t="shared" si="32"/>
        <v>2400.3981816709552</v>
      </c>
      <c r="K86" s="1">
        <f t="shared" si="32"/>
        <v>2528.1888663687982</v>
      </c>
      <c r="L86" s="10">
        <f t="shared" si="32"/>
        <v>2837.4835668864575</v>
      </c>
      <c r="M86" s="10">
        <f t="shared" ref="M86:R86" si="33">M80*1000000/M75</f>
        <v>2704.2314656581548</v>
      </c>
      <c r="N86" s="10">
        <f t="shared" si="33"/>
        <v>2579.4814988875373</v>
      </c>
      <c r="O86" s="10">
        <f t="shared" si="33"/>
        <v>2755.2045556543026</v>
      </c>
      <c r="P86" s="10">
        <f t="shared" si="33"/>
        <v>2688.6435698047676</v>
      </c>
      <c r="Q86" s="10">
        <f t="shared" si="33"/>
        <v>2923.7328806035939</v>
      </c>
      <c r="R86" s="10">
        <f t="shared" si="33"/>
        <v>2913.3610071698636</v>
      </c>
      <c r="S86" s="10">
        <f>S80*1000000/S75</f>
        <v>2923.7753949729645</v>
      </c>
      <c r="T86" s="10">
        <f>T80*1000000/T75</f>
        <v>3111.4079717745371</v>
      </c>
      <c r="U86" s="10">
        <f>U80*1000000/U75</f>
        <v>3185.3707822448946</v>
      </c>
    </row>
    <row r="87" spans="2:23" x14ac:dyDescent="0.15">
      <c r="B87" t="s">
        <v>163</v>
      </c>
      <c r="C87" s="1">
        <f t="shared" ref="C87:L87" si="34">C47/C71</f>
        <v>1383.9882697672881</v>
      </c>
      <c r="D87" s="1">
        <f t="shared" si="34"/>
        <v>1428.7183635955337</v>
      </c>
      <c r="E87" s="1">
        <f t="shared" si="34"/>
        <v>1554.0745728309623</v>
      </c>
      <c r="F87" s="1">
        <f t="shared" si="34"/>
        <v>1731.6860790036997</v>
      </c>
      <c r="G87" s="1">
        <f t="shared" si="34"/>
        <v>1762.6827827863153</v>
      </c>
      <c r="H87" s="1">
        <f t="shared" si="34"/>
        <v>1864.8270289433676</v>
      </c>
      <c r="I87" s="1">
        <f t="shared" si="34"/>
        <v>1882.4374184686048</v>
      </c>
      <c r="J87" s="1">
        <f t="shared" si="34"/>
        <v>1879.8871572521862</v>
      </c>
      <c r="K87" s="1">
        <f t="shared" si="34"/>
        <v>1936.7134621689117</v>
      </c>
      <c r="L87" s="10">
        <f t="shared" si="34"/>
        <v>1579.4538805419443</v>
      </c>
      <c r="M87" s="10">
        <f t="shared" ref="M87:R87" si="35">M47/M71</f>
        <v>1542.5913092196797</v>
      </c>
      <c r="N87" s="10">
        <f t="shared" si="35"/>
        <v>1558.9755485651576</v>
      </c>
      <c r="O87" s="10">
        <f t="shared" si="35"/>
        <v>1640.0834629264527</v>
      </c>
      <c r="P87" s="10">
        <f t="shared" si="35"/>
        <v>1543.4056743491567</v>
      </c>
      <c r="Q87" s="10">
        <f t="shared" si="35"/>
        <v>1625.8154396823793</v>
      </c>
      <c r="R87" s="10">
        <f t="shared" si="35"/>
        <v>1648.1758673098559</v>
      </c>
      <c r="S87" s="10">
        <f>S47/S71</f>
        <v>1763.4543680319232</v>
      </c>
      <c r="T87" s="10">
        <f>T47/T71</f>
        <v>1797.9223588873194</v>
      </c>
      <c r="U87" s="10">
        <f>U47/U71</f>
        <v>1807.4491299283347</v>
      </c>
    </row>
    <row r="88" spans="2:23" x14ac:dyDescent="0.15">
      <c r="B88" t="s">
        <v>164</v>
      </c>
      <c r="L88" s="15"/>
      <c r="M88" s="15"/>
      <c r="N88" s="15"/>
      <c r="O88" s="1"/>
      <c r="P88" s="1"/>
      <c r="Q88" s="1"/>
      <c r="R88" s="1"/>
      <c r="S88" s="1"/>
      <c r="T88" s="1"/>
      <c r="U88" s="1"/>
    </row>
    <row r="89" spans="2:23" x14ac:dyDescent="0.15">
      <c r="B89" t="s">
        <v>70</v>
      </c>
      <c r="C89" s="1">
        <f>C87*1000000/C74</f>
        <v>2426.4829037228433</v>
      </c>
      <c r="D89" s="1">
        <f t="shared" ref="D89:K89" si="36">D87*1000000/D74</f>
        <v>2468.7108934675293</v>
      </c>
      <c r="E89" s="1">
        <f t="shared" si="36"/>
        <v>2660.0846046465367</v>
      </c>
      <c r="F89" s="1">
        <f t="shared" si="36"/>
        <v>2922.4646498638203</v>
      </c>
      <c r="G89" s="1">
        <f t="shared" si="36"/>
        <v>2949.0322115792114</v>
      </c>
      <c r="H89" s="1">
        <f t="shared" si="36"/>
        <v>3094.2798114349671</v>
      </c>
      <c r="I89" s="1">
        <f t="shared" si="36"/>
        <v>3072.304353726543</v>
      </c>
      <c r="J89" s="1">
        <f t="shared" si="36"/>
        <v>3034.9333499645718</v>
      </c>
      <c r="K89" s="1">
        <f t="shared" si="36"/>
        <v>3126.6750522692546</v>
      </c>
      <c r="L89" s="10"/>
      <c r="M89" s="10"/>
      <c r="N89" s="10"/>
      <c r="O89" s="1"/>
      <c r="P89" s="1"/>
      <c r="Q89" s="1"/>
      <c r="R89" s="1"/>
      <c r="S89" s="1"/>
      <c r="T89" s="1"/>
      <c r="U89" s="1"/>
    </row>
    <row r="90" spans="2:23" x14ac:dyDescent="0.15">
      <c r="B90" t="s">
        <v>14</v>
      </c>
      <c r="C90" s="1">
        <f>C87*1000000/C75</f>
        <v>2568.4693115284863</v>
      </c>
      <c r="D90" s="1">
        <f t="shared" ref="D90:L90" si="37">D87*1000000/D75</f>
        <v>2611.4082168874147</v>
      </c>
      <c r="E90" s="1">
        <f t="shared" si="37"/>
        <v>2812.7614427049198</v>
      </c>
      <c r="F90" s="1">
        <f t="shared" si="37"/>
        <v>3090.6288134163824</v>
      </c>
      <c r="G90" s="1">
        <f t="shared" si="37"/>
        <v>3118.2691616758912</v>
      </c>
      <c r="H90" s="1">
        <f t="shared" si="37"/>
        <v>3269.7933581459602</v>
      </c>
      <c r="I90" s="1">
        <f t="shared" si="37"/>
        <v>3245.1584376105034</v>
      </c>
      <c r="J90" s="1">
        <f t="shared" si="37"/>
        <v>3197.3949973773247</v>
      </c>
      <c r="K90" s="1">
        <f t="shared" si="37"/>
        <v>3294.0476833426678</v>
      </c>
      <c r="L90" s="10">
        <f t="shared" si="37"/>
        <v>2672.6538468166686</v>
      </c>
      <c r="M90" s="10">
        <f t="shared" ref="M90:R90" si="38">M87*1000000/M75</f>
        <v>2606.6232952914684</v>
      </c>
      <c r="N90" s="10">
        <f t="shared" si="38"/>
        <v>2626.8594895186752</v>
      </c>
      <c r="O90" s="10">
        <f t="shared" si="38"/>
        <v>2739.7082003490573</v>
      </c>
      <c r="P90" s="10">
        <f t="shared" si="38"/>
        <v>2602.1790347393635</v>
      </c>
      <c r="Q90" s="10">
        <f t="shared" si="38"/>
        <v>2757.395338832433</v>
      </c>
      <c r="R90" s="10">
        <f t="shared" si="38"/>
        <v>2804.2363053872955</v>
      </c>
      <c r="S90" s="10">
        <f>S87*1000000/S75</f>
        <v>3008.1476564190657</v>
      </c>
      <c r="T90" s="10">
        <f>T87*1000000/T75</f>
        <v>3065.3126632670337</v>
      </c>
      <c r="U90" s="10">
        <f>U87*1000000/U75</f>
        <v>3070.8535597900286</v>
      </c>
    </row>
    <row r="92" spans="2:23" x14ac:dyDescent="0.15">
      <c r="B92" t="s">
        <v>165</v>
      </c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1403.7600000000002</v>
      </c>
      <c r="O94" s="4">
        <f>SUM(O95:O99)</f>
        <v>1512.02</v>
      </c>
      <c r="P94" s="4">
        <f>SUM(P95:P99)</f>
        <v>1478.5</v>
      </c>
      <c r="Q94" s="4">
        <f>SUM(Q95:Q99)</f>
        <v>1548.5800000000002</v>
      </c>
      <c r="R94" s="4">
        <f>SUM(R95:R99)</f>
        <v>1562.3899999999999</v>
      </c>
      <c r="S94" s="4">
        <v>1639.96978326</v>
      </c>
      <c r="T94" s="45">
        <v>1698.69</v>
      </c>
      <c r="U94" s="45">
        <v>1804.62</v>
      </c>
      <c r="V94" s="4">
        <v>1844.9116531999998</v>
      </c>
      <c r="W94" s="4">
        <v>1842.2320309600002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469.29</v>
      </c>
      <c r="O95" s="1">
        <v>461.85</v>
      </c>
      <c r="P95" s="1">
        <v>444.06</v>
      </c>
      <c r="Q95" s="1">
        <v>437.36</v>
      </c>
      <c r="R95" s="1">
        <v>449.15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346.89</v>
      </c>
      <c r="O96" s="1">
        <v>398.41</v>
      </c>
      <c r="P96" s="1">
        <v>402.54</v>
      </c>
      <c r="Q96" s="1">
        <v>436.58</v>
      </c>
      <c r="R96" s="1">
        <v>479.96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176.01</v>
      </c>
      <c r="O97" s="1">
        <v>197.14</v>
      </c>
      <c r="P97" s="1">
        <v>200.15</v>
      </c>
      <c r="Q97" s="1">
        <v>192.56</v>
      </c>
      <c r="R97" s="1">
        <v>197.77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440.93</v>
      </c>
      <c r="O98" s="1">
        <v>471.03</v>
      </c>
      <c r="P98" s="1">
        <v>445.48</v>
      </c>
      <c r="Q98" s="1">
        <v>468.7</v>
      </c>
      <c r="R98" s="1">
        <v>458.98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-29.36</v>
      </c>
      <c r="O99" s="1">
        <v>-16.41</v>
      </c>
      <c r="P99" s="1">
        <v>-13.73</v>
      </c>
      <c r="Q99" s="1">
        <v>13.38</v>
      </c>
      <c r="R99" s="1">
        <v>-23.47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35.519999999999996</v>
      </c>
      <c r="N101" s="4">
        <f>SUM(N102:N106)</f>
        <v>33.47</v>
      </c>
      <c r="O101" s="4">
        <f>SUM(O102:O106)</f>
        <v>-19.160000000000004</v>
      </c>
      <c r="P101" s="4">
        <f>SUM(P102:P106)</f>
        <v>34.379999999999995</v>
      </c>
      <c r="Q101" s="4">
        <v>76.099999999999994</v>
      </c>
      <c r="R101" s="4">
        <v>104.39907756999999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-17.13</v>
      </c>
      <c r="N102" s="1">
        <v>29.66</v>
      </c>
      <c r="O102" s="1">
        <v>-45.24</v>
      </c>
      <c r="P102" s="1">
        <v>33.799999999999997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-32.64</v>
      </c>
      <c r="N103" s="1">
        <v>-3.94</v>
      </c>
      <c r="O103" s="1">
        <v>19.059999999999999</v>
      </c>
      <c r="P103" s="1">
        <v>-7.06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59.08</v>
      </c>
      <c r="N104" s="1">
        <v>-12.17</v>
      </c>
      <c r="O104" s="1">
        <v>-46.33</v>
      </c>
      <c r="P104" s="12">
        <v>7.64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25.24</v>
      </c>
      <c r="N105" s="1">
        <v>19.920000000000002</v>
      </c>
      <c r="O105" s="1">
        <v>53.35</v>
      </c>
      <c r="P105" s="1">
        <v>0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0.97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15.27</v>
      </c>
      <c r="O109" s="1">
        <v>17.96</v>
      </c>
      <c r="P109" s="1">
        <v>16.155806549999998</v>
      </c>
      <c r="Q109" s="1">
        <v>16.452000000000002</v>
      </c>
      <c r="R109" s="1">
        <v>15.673010469999999</v>
      </c>
      <c r="S109" s="1">
        <v>16.187999999999999</v>
      </c>
      <c r="T109" s="1">
        <v>19.710999999999999</v>
      </c>
      <c r="U109" s="1">
        <v>18.552216350000002</v>
      </c>
    </row>
    <row r="110" spans="2:21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W110"/>
  <sheetViews>
    <sheetView topLeftCell="B2" zoomScale="150" zoomScaleNormal="150" zoomScalePageLayoutView="150" workbookViewId="0">
      <pane xSplit="16320" ySplit="4400" topLeftCell="S33" activePane="bottomRight"/>
      <selection activeCell="C11" sqref="C11"/>
      <selection pane="topRight" activeCell="U8" sqref="U8:V8"/>
      <selection pane="bottomLeft" activeCell="C71" sqref="C71:T71"/>
      <selection pane="bottomRight" activeCell="T41" sqref="T41:U41"/>
    </sheetView>
  </sheetViews>
  <sheetFormatPr baseColWidth="10" defaultRowHeight="13" x14ac:dyDescent="0.15"/>
  <cols>
    <col min="1" max="1" width="4.5" customWidth="1"/>
    <col min="2" max="2" width="56.6640625" customWidth="1"/>
    <col min="3" max="3" width="9.5" customWidth="1"/>
    <col min="4" max="4" width="9.1640625" customWidth="1"/>
    <col min="5" max="6" width="8.83203125" customWidth="1"/>
    <col min="7" max="7" width="9.33203125" customWidth="1"/>
    <col min="8" max="8" width="9.1640625" customWidth="1"/>
    <col min="9" max="9" width="9.33203125" customWidth="1"/>
    <col min="10" max="11" width="9.1640625" customWidth="1"/>
  </cols>
  <sheetData>
    <row r="4" spans="2:22" x14ac:dyDescent="0.15">
      <c r="B4" s="7" t="s">
        <v>72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f>R8+1</f>
        <v>2017</v>
      </c>
      <c r="T8" s="2">
        <f t="shared" ref="T8:V8" si="1">S8+1</f>
        <v>2018</v>
      </c>
      <c r="U8" s="2">
        <f t="shared" si="1"/>
        <v>2019</v>
      </c>
      <c r="V8" s="2">
        <f t="shared" si="1"/>
        <v>2020</v>
      </c>
    </row>
    <row r="9" spans="2:22" x14ac:dyDescent="0.15">
      <c r="B9" s="3" t="s">
        <v>108</v>
      </c>
      <c r="C9" s="4">
        <f>C10+C17</f>
        <v>222.91599067619435</v>
      </c>
      <c r="D9" s="4">
        <f t="shared" ref="D9:L9" si="2">D10+D17</f>
        <v>240.36404844193316</v>
      </c>
      <c r="E9" s="4">
        <f t="shared" si="2"/>
        <v>293.20051346904637</v>
      </c>
      <c r="F9" s="4">
        <f t="shared" si="2"/>
        <v>332.52975428733373</v>
      </c>
      <c r="G9" s="4">
        <f t="shared" si="2"/>
        <v>396.73816899958365</v>
      </c>
      <c r="H9" s="4">
        <f t="shared" si="2"/>
        <v>410.28613174292855</v>
      </c>
      <c r="I9" s="4">
        <f t="shared" si="2"/>
        <v>383.12699454849127</v>
      </c>
      <c r="J9" s="4">
        <f t="shared" si="2"/>
        <v>321.05474218005907</v>
      </c>
      <c r="K9" s="4">
        <f t="shared" si="2"/>
        <v>401.82678218005913</v>
      </c>
      <c r="L9" s="4">
        <f t="shared" si="2"/>
        <v>390.07167692213659</v>
      </c>
      <c r="M9" s="4">
        <f t="shared" ref="M9:R9" si="3">M10+M17</f>
        <v>392.05003684886555</v>
      </c>
      <c r="N9" s="4">
        <f t="shared" si="3"/>
        <v>342.78982568325921</v>
      </c>
      <c r="O9" s="4">
        <f t="shared" si="3"/>
        <v>344.08096632699187</v>
      </c>
      <c r="P9" s="4">
        <f t="shared" si="3"/>
        <v>346.82950014119626</v>
      </c>
      <c r="Q9" s="4">
        <f t="shared" si="3"/>
        <v>366.69016751638895</v>
      </c>
      <c r="R9" s="4">
        <f t="shared" si="3"/>
        <v>365.87766909972686</v>
      </c>
      <c r="S9" s="4">
        <f>S10+S17</f>
        <v>386.72650713214585</v>
      </c>
      <c r="T9" s="4">
        <f>T10+T17</f>
        <v>414.63878842806008</v>
      </c>
      <c r="U9" s="4">
        <f>U10+U17</f>
        <v>433.85304703111785</v>
      </c>
    </row>
    <row r="10" spans="2:22" x14ac:dyDescent="0.15">
      <c r="B10" s="5" t="s">
        <v>96</v>
      </c>
      <c r="C10" s="6">
        <f>SUM(C11:C16)</f>
        <v>104.00635404799507</v>
      </c>
      <c r="D10" s="6">
        <f t="shared" ref="D10:J10" si="4">SUM(D11:D16)</f>
        <v>109.56904844193315</v>
      </c>
      <c r="E10" s="6">
        <f t="shared" si="4"/>
        <v>147.44611346904637</v>
      </c>
      <c r="F10" s="6">
        <f t="shared" si="4"/>
        <v>170.2246042873337</v>
      </c>
      <c r="G10" s="6">
        <f t="shared" si="4"/>
        <v>203.6458689995836</v>
      </c>
      <c r="H10" s="6">
        <f t="shared" si="4"/>
        <v>205.48519174292852</v>
      </c>
      <c r="I10" s="6">
        <f t="shared" si="4"/>
        <v>161.59823454849126</v>
      </c>
      <c r="J10" s="6">
        <f t="shared" si="4"/>
        <v>122.0972021800591</v>
      </c>
      <c r="K10" s="6">
        <f>J10</f>
        <v>122.0972021800591</v>
      </c>
      <c r="L10" s="6">
        <f t="shared" ref="L10:Q10" si="5">SUM(L11:L16)</f>
        <v>120.03712692213664</v>
      </c>
      <c r="M10" s="6">
        <f t="shared" si="5"/>
        <v>120.59451518886554</v>
      </c>
      <c r="N10" s="6">
        <f t="shared" si="5"/>
        <v>90.316441983259253</v>
      </c>
      <c r="O10" s="6">
        <f t="shared" si="5"/>
        <v>92.696431176991837</v>
      </c>
      <c r="P10" s="6">
        <f t="shared" si="5"/>
        <v>90.307297201196207</v>
      </c>
      <c r="Q10" s="6">
        <f t="shared" si="5"/>
        <v>98.433476836388934</v>
      </c>
      <c r="R10" s="6">
        <f>SUM(R11:R16)</f>
        <v>88.686278089726855</v>
      </c>
      <c r="S10" s="6">
        <f>SUM(S11:S16)</f>
        <v>98.421936372145808</v>
      </c>
      <c r="T10" s="6">
        <f>SUM(T11:T16)</f>
        <v>104.05628964806009</v>
      </c>
      <c r="U10" s="6">
        <f>SUM(U11:U16)</f>
        <v>106.50198463111784</v>
      </c>
    </row>
    <row r="11" spans="2:22" x14ac:dyDescent="0.15">
      <c r="B11" t="s">
        <v>132</v>
      </c>
      <c r="C11" s="1">
        <v>9.9252016552003308</v>
      </c>
      <c r="D11" s="1">
        <v>10.388538282777114</v>
      </c>
      <c r="E11" s="1">
        <v>11.163320498562745</v>
      </c>
      <c r="F11" s="1">
        <v>12.072273647664813</v>
      </c>
      <c r="G11" s="1">
        <v>15.82644786465095</v>
      </c>
      <c r="H11" s="1">
        <v>15.723244861609761</v>
      </c>
      <c r="I11" s="1">
        <v>17.374026328583678</v>
      </c>
      <c r="J11" s="1">
        <v>16.769927239458777</v>
      </c>
      <c r="K11" s="1">
        <v>16.769927239458777</v>
      </c>
      <c r="L11" s="1">
        <v>19.239498574997636</v>
      </c>
      <c r="M11" s="1">
        <v>17.64456561250141</v>
      </c>
      <c r="N11" s="1">
        <v>19.389042092880299</v>
      </c>
      <c r="O11" s="1">
        <v>19.246012728320288</v>
      </c>
      <c r="P11" s="1">
        <v>20.090848571263692</v>
      </c>
      <c r="Q11" s="1">
        <v>20.746488504120663</v>
      </c>
      <c r="R11" s="1">
        <v>22.195625223841649</v>
      </c>
      <c r="S11" s="1">
        <v>21.430697155330215</v>
      </c>
      <c r="T11" s="1">
        <v>24.128913518592118</v>
      </c>
      <c r="U11" s="1">
        <v>25.558027299190687</v>
      </c>
      <c r="V11" s="1"/>
    </row>
    <row r="12" spans="2:22" x14ac:dyDescent="0.15">
      <c r="B12" t="s">
        <v>22</v>
      </c>
      <c r="C12" s="1">
        <v>9.5489999999999995</v>
      </c>
      <c r="D12" s="1">
        <v>9.5540000000000003</v>
      </c>
      <c r="E12" s="1">
        <v>11.688000000000001</v>
      </c>
      <c r="F12" s="1">
        <v>13.13</v>
      </c>
      <c r="G12" s="1">
        <v>16.677</v>
      </c>
      <c r="H12" s="1">
        <v>21.295000000000002</v>
      </c>
      <c r="I12" s="1">
        <v>24.992000000000001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"/>
    </row>
    <row r="13" spans="2:22" x14ac:dyDescent="0.15">
      <c r="B13" t="s">
        <v>67</v>
      </c>
      <c r="C13" s="1">
        <v>24.831</v>
      </c>
      <c r="D13" s="1">
        <v>15.856999999999999</v>
      </c>
      <c r="E13" s="1">
        <v>24.011429027493506</v>
      </c>
      <c r="F13" s="1">
        <v>21.170841932190822</v>
      </c>
      <c r="G13" s="1">
        <v>28.415512789668313</v>
      </c>
      <c r="H13" s="1">
        <v>33.367404794640976</v>
      </c>
      <c r="I13" s="1">
        <v>30.095911916861834</v>
      </c>
      <c r="J13" s="1">
        <v>28.59776866029668</v>
      </c>
      <c r="K13" s="1">
        <f>J13</f>
        <v>28.59776866029668</v>
      </c>
      <c r="L13" s="1">
        <v>34.04175151596592</v>
      </c>
      <c r="M13" s="1">
        <v>40.249386469568023</v>
      </c>
      <c r="N13" s="1">
        <v>29.423387754243166</v>
      </c>
      <c r="O13" s="1">
        <v>32.616510607652117</v>
      </c>
      <c r="P13" s="1">
        <v>30.174281941232032</v>
      </c>
      <c r="Q13" s="1">
        <v>30.584357650145851</v>
      </c>
      <c r="R13" s="1">
        <v>26.976265680286037</v>
      </c>
      <c r="S13" s="1">
        <v>38.127457784557798</v>
      </c>
      <c r="T13" s="1">
        <v>29.591541076051929</v>
      </c>
      <c r="U13" s="1">
        <v>30.23795382828084</v>
      </c>
      <c r="V13" s="1"/>
    </row>
    <row r="14" spans="2:22" x14ac:dyDescent="0.15">
      <c r="B14" t="s">
        <v>13</v>
      </c>
      <c r="C14" s="1">
        <v>50.247563336821358</v>
      </c>
      <c r="D14" s="1">
        <v>64.32103122490561</v>
      </c>
      <c r="E14" s="1">
        <v>90.308999999999997</v>
      </c>
      <c r="F14" s="1">
        <v>112.304</v>
      </c>
      <c r="G14" s="1">
        <v>128.36000000000001</v>
      </c>
      <c r="H14" s="1">
        <v>120.244</v>
      </c>
      <c r="I14" s="1">
        <v>74.783000000000001</v>
      </c>
      <c r="J14" s="1">
        <v>58.515999999999998</v>
      </c>
      <c r="K14" s="1">
        <v>58.515999999999998</v>
      </c>
      <c r="L14" s="1">
        <v>54.014000000000003</v>
      </c>
      <c r="M14" s="1">
        <v>54.284999999999997</v>
      </c>
      <c r="N14" s="1">
        <v>35.56</v>
      </c>
      <c r="O14" s="1">
        <v>32.747999999999998</v>
      </c>
      <c r="P14" s="1">
        <v>33.070999999999998</v>
      </c>
      <c r="Q14" s="1">
        <v>40.866999999999997</v>
      </c>
      <c r="R14" s="1">
        <v>33.116</v>
      </c>
      <c r="S14" s="1">
        <v>32.435000000000002</v>
      </c>
      <c r="T14" s="1">
        <v>43.075000000000003</v>
      </c>
      <c r="U14" s="1">
        <v>43.519999999999996</v>
      </c>
      <c r="V14" s="1"/>
    </row>
    <row r="15" spans="2:22" ht="16" x14ac:dyDescent="0.2">
      <c r="B15" t="s">
        <v>44</v>
      </c>
      <c r="C15" s="1">
        <v>9.4535890559733797</v>
      </c>
      <c r="D15" s="1">
        <v>9.4484789342504243</v>
      </c>
      <c r="E15" s="1">
        <v>10.274363942990094</v>
      </c>
      <c r="F15" s="1">
        <v>11.547488707478063</v>
      </c>
      <c r="G15" s="1">
        <v>14.366908345264308</v>
      </c>
      <c r="H15" s="1">
        <v>14.855542086677797</v>
      </c>
      <c r="I15" s="1">
        <v>14.353296303045756</v>
      </c>
      <c r="J15" s="1">
        <v>18.213506280303651</v>
      </c>
      <c r="K15" s="1">
        <v>18.213506280303651</v>
      </c>
      <c r="L15" s="1">
        <v>12.741876831173087</v>
      </c>
      <c r="M15" s="1">
        <v>8.4155631067961174</v>
      </c>
      <c r="N15" s="1">
        <v>5.9440121361357843</v>
      </c>
      <c r="O15" s="24">
        <v>8.0859078410194307</v>
      </c>
      <c r="P15" s="1">
        <v>6.9711666887004906</v>
      </c>
      <c r="Q15" s="1">
        <v>6.2356306821224319</v>
      </c>
      <c r="R15" s="1">
        <v>6.3983871855991614</v>
      </c>
      <c r="S15" s="1">
        <v>6.4287814322577894</v>
      </c>
      <c r="T15" s="1">
        <v>7.2608350534160397</v>
      </c>
      <c r="U15" s="1">
        <v>7.1860035036463108</v>
      </c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118.90963662819928</v>
      </c>
      <c r="D17" s="6">
        <f t="shared" ref="D17:U17" si="6">D18+D19+D20+D21</f>
        <v>130.79500000000002</v>
      </c>
      <c r="E17" s="6">
        <f t="shared" si="6"/>
        <v>145.7544</v>
      </c>
      <c r="F17" s="6">
        <f t="shared" si="6"/>
        <v>162.30515000000003</v>
      </c>
      <c r="G17" s="6">
        <f t="shared" si="6"/>
        <v>193.09230000000002</v>
      </c>
      <c r="H17" s="6">
        <f t="shared" si="6"/>
        <v>204.80094</v>
      </c>
      <c r="I17" s="6">
        <f t="shared" si="6"/>
        <v>221.52876000000001</v>
      </c>
      <c r="J17" s="6">
        <f t="shared" si="6"/>
        <v>198.95753999999999</v>
      </c>
      <c r="K17" s="6">
        <f t="shared" si="6"/>
        <v>279.72958</v>
      </c>
      <c r="L17" s="6">
        <f t="shared" si="6"/>
        <v>270.03454999999997</v>
      </c>
      <c r="M17" s="6">
        <f t="shared" si="6"/>
        <v>271.45552165999999</v>
      </c>
      <c r="N17" s="6">
        <f t="shared" si="6"/>
        <v>252.47338369999997</v>
      </c>
      <c r="O17" s="6">
        <f t="shared" si="6"/>
        <v>251.38453515</v>
      </c>
      <c r="P17" s="6">
        <f t="shared" si="6"/>
        <v>256.52220294000006</v>
      </c>
      <c r="Q17" s="6">
        <f t="shared" si="6"/>
        <v>268.25669068000002</v>
      </c>
      <c r="R17" s="6">
        <f t="shared" si="6"/>
        <v>277.19139101000002</v>
      </c>
      <c r="S17" s="6">
        <f t="shared" si="6"/>
        <v>288.30457076000005</v>
      </c>
      <c r="T17" s="6">
        <f t="shared" si="6"/>
        <v>310.58249877999998</v>
      </c>
      <c r="U17" s="6">
        <f t="shared" si="6"/>
        <v>327.35106239999999</v>
      </c>
      <c r="V17" s="1"/>
    </row>
    <row r="18" spans="2:22" ht="16" x14ac:dyDescent="0.2">
      <c r="B18" t="s">
        <v>119</v>
      </c>
      <c r="C18" s="1">
        <v>105.88091138819928</v>
      </c>
      <c r="D18" s="1">
        <v>115.069</v>
      </c>
      <c r="E18" s="1">
        <v>129.96</v>
      </c>
      <c r="F18" s="1">
        <v>145.62720000000002</v>
      </c>
      <c r="G18" s="1">
        <v>175.05307000000002</v>
      </c>
      <c r="H18" s="1">
        <v>185.59532999999999</v>
      </c>
      <c r="I18" s="1">
        <v>206.72028</v>
      </c>
      <c r="J18" s="1">
        <v>186.52082999999999</v>
      </c>
      <c r="K18" s="1">
        <v>267.29286999999999</v>
      </c>
      <c r="L18" s="1">
        <v>259.09546</v>
      </c>
      <c r="M18" s="1">
        <v>262.10677228999998</v>
      </c>
      <c r="N18" s="1">
        <v>243.81044614999999</v>
      </c>
      <c r="O18" s="24">
        <v>247.38569445000002</v>
      </c>
      <c r="P18" s="24">
        <v>253.95771064000002</v>
      </c>
      <c r="Q18" s="24">
        <v>266.09488797</v>
      </c>
      <c r="R18" s="24">
        <v>274.12950158000001</v>
      </c>
      <c r="S18" s="24">
        <v>284.59689479000002</v>
      </c>
      <c r="T18" s="24">
        <v>305.89748809999998</v>
      </c>
      <c r="U18" s="24">
        <v>322.82151175000001</v>
      </c>
      <c r="V18" s="1"/>
    </row>
    <row r="19" spans="2:22" ht="14" x14ac:dyDescent="0.2">
      <c r="B19" t="s">
        <v>62</v>
      </c>
      <c r="C19" s="1">
        <v>7.0033764099999996</v>
      </c>
      <c r="D19" s="1">
        <v>7.7770000000000001</v>
      </c>
      <c r="E19" s="1">
        <v>8.125</v>
      </c>
      <c r="F19" s="1">
        <v>9.2989899999999999</v>
      </c>
      <c r="G19" s="1">
        <v>10.540850000000001</v>
      </c>
      <c r="H19" s="1">
        <v>11.638110000000001</v>
      </c>
      <c r="I19" s="1">
        <v>7.0517700000000003</v>
      </c>
      <c r="J19" s="1">
        <v>5.0004499999999998</v>
      </c>
      <c r="K19" s="1">
        <v>5.0004499999999998</v>
      </c>
      <c r="L19" s="1">
        <v>4.1428599999999998</v>
      </c>
      <c r="M19" s="1">
        <v>2.8967444500000004</v>
      </c>
      <c r="N19" s="1">
        <v>2.1987156099999998</v>
      </c>
      <c r="O19" s="25">
        <v>1.7911780900000001</v>
      </c>
      <c r="P19" s="35">
        <v>1.8720723000000001</v>
      </c>
      <c r="Q19" s="35">
        <v>1.98321864</v>
      </c>
      <c r="R19" s="35">
        <v>2.0337799600000004</v>
      </c>
      <c r="S19" s="35">
        <v>2.7648179000000002</v>
      </c>
      <c r="T19" s="10">
        <v>3.7642822599999999</v>
      </c>
      <c r="U19" s="1">
        <v>3.3477082600000001</v>
      </c>
      <c r="V19" s="1"/>
    </row>
    <row r="20" spans="2:22" x14ac:dyDescent="0.15">
      <c r="B20" t="s">
        <v>18</v>
      </c>
      <c r="C20" s="1">
        <v>6.0253488299999995</v>
      </c>
      <c r="D20" s="1">
        <v>7.9489999999999998</v>
      </c>
      <c r="E20" s="1">
        <v>7.6694000000000004</v>
      </c>
      <c r="F20" s="1">
        <v>7.3789600000000002</v>
      </c>
      <c r="G20" s="1">
        <v>7.49838</v>
      </c>
      <c r="H20" s="1">
        <v>7.5674999999999999</v>
      </c>
      <c r="I20" s="1">
        <v>7.75671</v>
      </c>
      <c r="J20" s="1">
        <v>7.4362599999999999</v>
      </c>
      <c r="K20" s="1">
        <v>7.4362599999999999</v>
      </c>
      <c r="L20" s="1">
        <v>6.7962299999999995</v>
      </c>
      <c r="M20" s="1">
        <v>6.4520049200000003</v>
      </c>
      <c r="N20" s="1">
        <v>6.024861940000001</v>
      </c>
      <c r="O20" s="1">
        <v>1.6510226100000003</v>
      </c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0.43936000000000003</v>
      </c>
      <c r="O21" s="32">
        <v>0.55664000000000002</v>
      </c>
      <c r="P21" s="32">
        <v>0.69241999999999992</v>
      </c>
      <c r="Q21" s="32">
        <v>0.17858406999999998</v>
      </c>
      <c r="R21" s="32">
        <v>1.02810947</v>
      </c>
      <c r="S21" s="32">
        <v>0.94285806999999999</v>
      </c>
      <c r="T21" s="50">
        <v>0.92072841999999999</v>
      </c>
      <c r="U21" s="50">
        <v>1.1818423900000001</v>
      </c>
      <c r="V21" s="1"/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146.83249062862657</v>
      </c>
      <c r="D23" s="4">
        <f t="shared" ref="D23:K23" si="7">D24+D25+D26</f>
        <v>160.75200000000001</v>
      </c>
      <c r="E23" s="4">
        <f t="shared" si="7"/>
        <v>177.17531</v>
      </c>
      <c r="F23" s="4">
        <f t="shared" si="7"/>
        <v>189.86899</v>
      </c>
      <c r="G23" s="4">
        <f t="shared" si="7"/>
        <v>207.73303000000001</v>
      </c>
      <c r="H23" s="4">
        <f t="shared" si="7"/>
        <v>213.10844000000003</v>
      </c>
      <c r="I23" s="4">
        <f t="shared" si="7"/>
        <v>193.70942999999997</v>
      </c>
      <c r="J23" s="4">
        <f t="shared" si="7"/>
        <v>153.94813000000002</v>
      </c>
      <c r="K23" s="4">
        <f t="shared" si="7"/>
        <v>217.26358557142859</v>
      </c>
      <c r="L23" s="4">
        <f>L24+L25+L26</f>
        <v>279.69730999999996</v>
      </c>
      <c r="M23" s="4">
        <f>M24+M25+M26</f>
        <v>279.68849907159642</v>
      </c>
      <c r="N23" s="4">
        <f>N24+N25+N26</f>
        <v>285.33034726514506</v>
      </c>
      <c r="O23" s="4">
        <f t="shared" ref="O23:U23" si="8">O24+O25+O26+O27</f>
        <v>301.11345698381052</v>
      </c>
      <c r="P23" s="4">
        <f t="shared" si="8"/>
        <v>316.84498796042556</v>
      </c>
      <c r="Q23" s="4">
        <f t="shared" si="8"/>
        <v>337.57085781265249</v>
      </c>
      <c r="R23" s="4">
        <f t="shared" si="8"/>
        <v>346.47079518277303</v>
      </c>
      <c r="S23" s="4">
        <f t="shared" si="8"/>
        <v>362.91326026517788</v>
      </c>
      <c r="T23" s="4">
        <f t="shared" si="8"/>
        <v>367.50750940447858</v>
      </c>
      <c r="U23" s="4">
        <f t="shared" si="8"/>
        <v>362.14590570585739</v>
      </c>
      <c r="V23" s="1"/>
    </row>
    <row r="24" spans="2:22" ht="16" x14ac:dyDescent="0.2">
      <c r="B24" t="s">
        <v>20</v>
      </c>
      <c r="C24" s="1">
        <v>93.819768196640453</v>
      </c>
      <c r="D24" s="1">
        <v>105.06399999999999</v>
      </c>
      <c r="E24" s="1">
        <v>118.053</v>
      </c>
      <c r="F24" s="1">
        <v>131.54273999999998</v>
      </c>
      <c r="G24" s="1">
        <v>146.28121999999999</v>
      </c>
      <c r="H24" s="1">
        <v>149.55154000000002</v>
      </c>
      <c r="I24" s="1">
        <v>129.53647999999998</v>
      </c>
      <c r="J24" s="1">
        <v>89.474860000000007</v>
      </c>
      <c r="K24" s="1">
        <v>127.82122857142858</v>
      </c>
      <c r="L24" s="1">
        <v>187.28758999999999</v>
      </c>
      <c r="M24" s="1">
        <v>191.89575476689188</v>
      </c>
      <c r="N24" s="1">
        <v>199.36980214662543</v>
      </c>
      <c r="O24" s="24">
        <v>204.73758018685214</v>
      </c>
      <c r="P24" s="24">
        <v>216.75249263007959</v>
      </c>
      <c r="Q24" s="24">
        <v>232.69089834103067</v>
      </c>
      <c r="R24" s="24">
        <v>239.39867961919123</v>
      </c>
      <c r="S24" s="24">
        <v>240.5813008960736</v>
      </c>
      <c r="T24" s="24">
        <v>257.69223386701316</v>
      </c>
      <c r="U24" s="24">
        <v>257.13053671237753</v>
      </c>
      <c r="V24" s="1"/>
    </row>
    <row r="25" spans="2:22" x14ac:dyDescent="0.15">
      <c r="B25" t="s">
        <v>24</v>
      </c>
      <c r="C25" s="1">
        <v>48.098722431986133</v>
      </c>
      <c r="D25" s="1">
        <v>50.459000000000003</v>
      </c>
      <c r="E25" s="1">
        <v>53.41845</v>
      </c>
      <c r="F25" s="1">
        <v>52.464480000000002</v>
      </c>
      <c r="G25" s="1">
        <v>54.840670000000003</v>
      </c>
      <c r="H25" s="1">
        <v>56.076080000000005</v>
      </c>
      <c r="I25" s="1">
        <v>55.735659999999996</v>
      </c>
      <c r="J25" s="1">
        <v>55.486860000000007</v>
      </c>
      <c r="K25" s="1">
        <v>80.455946999999995</v>
      </c>
      <c r="L25" s="1">
        <v>82.739929999999987</v>
      </c>
      <c r="M25" s="1">
        <v>78.269403390961855</v>
      </c>
      <c r="N25" s="1">
        <v>75.942522984448615</v>
      </c>
      <c r="O25" s="1">
        <v>86.316068398158791</v>
      </c>
      <c r="P25" s="1">
        <v>88.422052439662167</v>
      </c>
      <c r="Q25" s="1">
        <v>91.524607402848162</v>
      </c>
      <c r="R25" s="1">
        <v>95.229967089580256</v>
      </c>
      <c r="S25" s="1">
        <v>110.68674730133303</v>
      </c>
      <c r="T25" s="1">
        <v>97.97671233422966</v>
      </c>
      <c r="U25" s="1">
        <v>92.877794109386059</v>
      </c>
      <c r="V25" s="1"/>
    </row>
    <row r="26" spans="2:22" ht="14" x14ac:dyDescent="0.2">
      <c r="B26" t="s">
        <v>100</v>
      </c>
      <c r="C26" s="1">
        <v>4.9139999999999997</v>
      </c>
      <c r="D26" s="1">
        <v>5.2290000000000001</v>
      </c>
      <c r="E26" s="1">
        <v>5.7038599999999997</v>
      </c>
      <c r="F26" s="1">
        <v>5.8617699999999999</v>
      </c>
      <c r="G26" s="1">
        <v>6.6111399999999998</v>
      </c>
      <c r="H26" s="1">
        <v>7.4808199999999996</v>
      </c>
      <c r="I26" s="1">
        <v>8.4372900000000008</v>
      </c>
      <c r="J26" s="1">
        <v>8.9864099999999993</v>
      </c>
      <c r="K26" s="1">
        <v>8.9864099999999993</v>
      </c>
      <c r="L26" s="1">
        <v>9.6697900000000008</v>
      </c>
      <c r="M26" s="1">
        <v>9.523340913742663</v>
      </c>
      <c r="N26" s="1">
        <v>10.018022134071044</v>
      </c>
      <c r="O26" s="25">
        <v>10.059808398799603</v>
      </c>
      <c r="P26" s="25">
        <v>10.470442890683834</v>
      </c>
      <c r="Q26" s="25">
        <v>9.6397118587736141</v>
      </c>
      <c r="R26" s="25">
        <v>9.10248879400155</v>
      </c>
      <c r="S26" s="25">
        <v>9.0478752677712624</v>
      </c>
      <c r="T26" s="25">
        <v>9.2554799232357912</v>
      </c>
      <c r="U26" s="25">
        <v>9.5544398740938039</v>
      </c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1.2</v>
      </c>
      <c r="Q27" s="35">
        <v>3.7156402100000001</v>
      </c>
      <c r="R27" s="35">
        <v>2.7396596800000004</v>
      </c>
      <c r="S27" s="10">
        <v>2.5973367999999994</v>
      </c>
      <c r="T27" s="10">
        <v>2.5830832800000003</v>
      </c>
      <c r="U27" s="10">
        <v>2.5831350100000003</v>
      </c>
      <c r="V27" s="1"/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U29" si="9">SUM(C30:C38)</f>
        <v>236.73621319100002</v>
      </c>
      <c r="D29" s="4">
        <f t="shared" si="9"/>
        <v>250.20885812900002</v>
      </c>
      <c r="E29" s="4">
        <f t="shared" si="9"/>
        <v>259.68867767500006</v>
      </c>
      <c r="F29" s="4">
        <f t="shared" si="9"/>
        <v>287.15409863400004</v>
      </c>
      <c r="G29" s="4">
        <f t="shared" si="9"/>
        <v>326.94781286500006</v>
      </c>
      <c r="H29" s="4">
        <f t="shared" si="9"/>
        <v>351.57603177300007</v>
      </c>
      <c r="I29" s="4">
        <f t="shared" si="9"/>
        <v>296.40419068800003</v>
      </c>
      <c r="J29" s="4">
        <f t="shared" si="9"/>
        <v>237.86142036652546</v>
      </c>
      <c r="K29" s="4">
        <f t="shared" si="9"/>
        <v>139.91250906201918</v>
      </c>
      <c r="L29" s="4">
        <f t="shared" si="9"/>
        <v>235.66154755845528</v>
      </c>
      <c r="M29" s="4">
        <f t="shared" si="9"/>
        <v>227.57718935006369</v>
      </c>
      <c r="N29" s="18">
        <f t="shared" si="9"/>
        <v>185.33382224718937</v>
      </c>
      <c r="O29" s="18">
        <f t="shared" si="9"/>
        <v>194.47621563010426</v>
      </c>
      <c r="P29" s="18">
        <f t="shared" si="9"/>
        <v>200.71939477805023</v>
      </c>
      <c r="Q29" s="18">
        <f t="shared" si="9"/>
        <v>213.32942043970431</v>
      </c>
      <c r="R29" s="18">
        <f t="shared" si="9"/>
        <v>198.95332892583795</v>
      </c>
      <c r="S29" s="18">
        <f t="shared" si="9"/>
        <v>180.74089106979693</v>
      </c>
      <c r="T29" s="18">
        <f t="shared" si="9"/>
        <v>220.07301652041488</v>
      </c>
      <c r="U29" s="18">
        <f t="shared" si="9"/>
        <v>248.24005174806175</v>
      </c>
      <c r="V29" s="1"/>
    </row>
    <row r="30" spans="2:22" x14ac:dyDescent="0.15">
      <c r="B30" t="s">
        <v>102</v>
      </c>
      <c r="C30" s="1">
        <v>231.48292319100003</v>
      </c>
      <c r="D30" s="1">
        <v>247.17085812900001</v>
      </c>
      <c r="E30" s="1">
        <v>254.30867767500004</v>
      </c>
      <c r="F30" s="1">
        <v>287.15409863400004</v>
      </c>
      <c r="G30" s="1">
        <v>323.20581286500004</v>
      </c>
      <c r="H30" s="1">
        <v>347.10033177300005</v>
      </c>
      <c r="I30" s="1">
        <v>287.65031068800005</v>
      </c>
      <c r="J30" s="1">
        <v>203.52001036652547</v>
      </c>
      <c r="K30" s="1">
        <v>118.35486161777789</v>
      </c>
      <c r="L30" s="1">
        <v>171.40456847274424</v>
      </c>
      <c r="M30" s="1">
        <v>147.02630301530706</v>
      </c>
      <c r="N30" s="1">
        <v>134.34844106496968</v>
      </c>
      <c r="O30" s="1">
        <v>116.40625870531674</v>
      </c>
      <c r="P30" s="1">
        <v>123.02206924380852</v>
      </c>
      <c r="Q30" s="1">
        <v>127.18217808617995</v>
      </c>
      <c r="R30" s="1">
        <v>120.81051712932928</v>
      </c>
      <c r="S30" s="1">
        <v>116.29628817670751</v>
      </c>
      <c r="T30" s="1">
        <v>129.6480660829618</v>
      </c>
      <c r="U30" s="1">
        <v>134.04291575975964</v>
      </c>
      <c r="V30" s="1"/>
    </row>
    <row r="31" spans="2:22" x14ac:dyDescent="0.15">
      <c r="B31" t="s">
        <v>23</v>
      </c>
      <c r="C31" s="1">
        <v>5.2532899999999998</v>
      </c>
      <c r="D31" s="1">
        <v>3.0379999999999998</v>
      </c>
      <c r="E31" s="1">
        <v>5.38</v>
      </c>
      <c r="F31" s="1">
        <v>0</v>
      </c>
      <c r="G31" s="1">
        <v>0</v>
      </c>
      <c r="H31" s="1">
        <v>0</v>
      </c>
      <c r="I31" s="1">
        <v>4.2331799999999999</v>
      </c>
      <c r="J31" s="1">
        <v>4.8257500000000002</v>
      </c>
      <c r="M31" s="1"/>
      <c r="N31" s="1"/>
      <c r="O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3.742</v>
      </c>
      <c r="H32" s="1">
        <v>4.4756999999999998</v>
      </c>
      <c r="I32" s="1">
        <v>4.5206999999999997</v>
      </c>
      <c r="J32" s="1">
        <v>4.4756999999999998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25.039960000000001</v>
      </c>
      <c r="M33" s="1"/>
      <c r="N33" s="1"/>
      <c r="O33" s="1"/>
    </row>
    <row r="34" spans="1:21" x14ac:dyDescent="0.15">
      <c r="B34" t="s">
        <v>123</v>
      </c>
      <c r="K34" s="1">
        <v>21.557647444241297</v>
      </c>
      <c r="L34" s="1">
        <v>51.936344669591563</v>
      </c>
      <c r="M34" s="1">
        <v>45.561454256462525</v>
      </c>
      <c r="N34" s="1">
        <v>42.271003692296915</v>
      </c>
      <c r="O34" s="1">
        <v>51.008043676551097</v>
      </c>
      <c r="P34" s="1">
        <v>58.005550815971958</v>
      </c>
      <c r="Q34" s="1">
        <v>62.507043757949646</v>
      </c>
      <c r="R34" s="1">
        <v>54.010363541247898</v>
      </c>
      <c r="S34" s="1">
        <v>45.118354135355958</v>
      </c>
      <c r="T34" s="1">
        <v>68.906277068179975</v>
      </c>
      <c r="U34" s="1">
        <v>88.296241078958246</v>
      </c>
    </row>
    <row r="35" spans="1:21" x14ac:dyDescent="0.15">
      <c r="B35" t="s">
        <v>124</v>
      </c>
      <c r="K35" s="1"/>
      <c r="L35" s="1">
        <v>12.32063441611948</v>
      </c>
      <c r="M35" s="1">
        <v>34.989432078294087</v>
      </c>
      <c r="N35" s="1">
        <v>8.7143774899227733</v>
      </c>
      <c r="O35" s="1">
        <v>27.061913248236401</v>
      </c>
      <c r="P35" s="1">
        <v>19.691774718269741</v>
      </c>
      <c r="Q35" s="1">
        <v>23.64019859557472</v>
      </c>
      <c r="R35" s="1">
        <v>24.132448255260758</v>
      </c>
      <c r="S35" s="1">
        <v>19.326248757733488</v>
      </c>
      <c r="T35" s="1">
        <v>21.518673369273092</v>
      </c>
      <c r="U35" s="1">
        <v>25.900894909343872</v>
      </c>
    </row>
    <row r="36" spans="1:21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N40" si="10">C9+C23+C29</f>
        <v>606.48469449582092</v>
      </c>
      <c r="D40" s="8">
        <f t="shared" si="10"/>
        <v>651.32490657093319</v>
      </c>
      <c r="E40" s="8">
        <f t="shared" si="10"/>
        <v>730.06450114404652</v>
      </c>
      <c r="F40" s="8">
        <f t="shared" si="10"/>
        <v>809.55284292133388</v>
      </c>
      <c r="G40" s="8">
        <f t="shared" si="10"/>
        <v>931.41901186458369</v>
      </c>
      <c r="H40" s="8">
        <f t="shared" si="10"/>
        <v>974.97060351592859</v>
      </c>
      <c r="I40" s="8">
        <f t="shared" si="10"/>
        <v>873.24061523649129</v>
      </c>
      <c r="J40" s="8">
        <f t="shared" si="10"/>
        <v>712.86429254658447</v>
      </c>
      <c r="K40" s="8">
        <f t="shared" si="10"/>
        <v>759.00287681350687</v>
      </c>
      <c r="L40" s="8">
        <f t="shared" si="10"/>
        <v>905.43053448059175</v>
      </c>
      <c r="M40" s="8">
        <f t="shared" si="10"/>
        <v>899.31572527052572</v>
      </c>
      <c r="N40" s="8">
        <f t="shared" si="10"/>
        <v>813.45399519559362</v>
      </c>
      <c r="O40" s="8">
        <f t="shared" ref="O40:U40" si="11">O9+O23+O29</f>
        <v>839.67063894090666</v>
      </c>
      <c r="P40" s="8">
        <f t="shared" si="11"/>
        <v>864.39388287967199</v>
      </c>
      <c r="Q40" s="8">
        <f t="shared" si="11"/>
        <v>917.59044576874578</v>
      </c>
      <c r="R40" s="8">
        <f t="shared" si="11"/>
        <v>911.30179320833781</v>
      </c>
      <c r="S40" s="8">
        <f t="shared" si="11"/>
        <v>930.38065846712072</v>
      </c>
      <c r="T40" s="8">
        <f t="shared" si="11"/>
        <v>1002.2193143529536</v>
      </c>
      <c r="U40" s="8">
        <f t="shared" si="11"/>
        <v>1044.239004485037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2.2717866666666664</v>
      </c>
      <c r="M41" s="1">
        <v>13.969900000000001</v>
      </c>
      <c r="N41" s="1">
        <v>12.781104999999998</v>
      </c>
      <c r="O41" s="1">
        <v>8.0878391556203866</v>
      </c>
      <c r="P41" s="1">
        <v>6.7308000000000003</v>
      </c>
      <c r="Q41" s="1">
        <v>7.613988885807732</v>
      </c>
      <c r="R41" s="1">
        <v>8.7504559711194645</v>
      </c>
      <c r="S41" s="1">
        <v>8.7679978756538652</v>
      </c>
      <c r="T41" s="1">
        <v>10.062198564434395</v>
      </c>
      <c r="U41" s="1">
        <v>2.4767969693188236</v>
      </c>
    </row>
    <row r="42" spans="1:21" x14ac:dyDescent="0.15">
      <c r="A42" s="7"/>
      <c r="B42" s="41" t="s">
        <v>147</v>
      </c>
      <c r="C42" s="8">
        <f>C40+C41</f>
        <v>606.48469449582092</v>
      </c>
      <c r="D42" s="8">
        <f t="shared" ref="D42:S42" si="12">D40+D41</f>
        <v>651.32490657093319</v>
      </c>
      <c r="E42" s="8">
        <f t="shared" si="12"/>
        <v>730.06450114404652</v>
      </c>
      <c r="F42" s="8">
        <f t="shared" si="12"/>
        <v>809.55284292133388</v>
      </c>
      <c r="G42" s="8">
        <f t="shared" si="12"/>
        <v>931.41901186458369</v>
      </c>
      <c r="H42" s="8">
        <f t="shared" si="12"/>
        <v>974.97060351592859</v>
      </c>
      <c r="I42" s="8">
        <f t="shared" si="12"/>
        <v>873.24061523649129</v>
      </c>
      <c r="J42" s="8">
        <f t="shared" si="12"/>
        <v>712.86429254658447</v>
      </c>
      <c r="K42" s="8">
        <f t="shared" si="12"/>
        <v>759.00287681350687</v>
      </c>
      <c r="L42" s="8">
        <f t="shared" si="12"/>
        <v>907.70232114725843</v>
      </c>
      <c r="M42" s="8">
        <f t="shared" si="12"/>
        <v>913.28562527052577</v>
      </c>
      <c r="N42" s="8">
        <f t="shared" si="12"/>
        <v>826.23510019559365</v>
      </c>
      <c r="O42" s="8">
        <f t="shared" si="12"/>
        <v>847.75847809652703</v>
      </c>
      <c r="P42" s="8">
        <f t="shared" si="12"/>
        <v>871.12468287967204</v>
      </c>
      <c r="Q42" s="8">
        <f t="shared" si="12"/>
        <v>925.20443465455355</v>
      </c>
      <c r="R42" s="8">
        <f t="shared" si="12"/>
        <v>920.05224917945725</v>
      </c>
      <c r="S42" s="8">
        <f t="shared" si="12"/>
        <v>939.14865634277464</v>
      </c>
      <c r="T42" s="8">
        <f t="shared" ref="T42:U42" si="13">T40+T41</f>
        <v>1012.281512917388</v>
      </c>
      <c r="U42" s="8">
        <f t="shared" si="13"/>
        <v>1046.7158014543559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606.48469449582092</v>
      </c>
      <c r="D44" s="8">
        <f t="shared" ref="D44:S44" si="14">D40</f>
        <v>651.32490657093319</v>
      </c>
      <c r="E44" s="8">
        <f t="shared" si="14"/>
        <v>730.06450114404652</v>
      </c>
      <c r="F44" s="8">
        <f t="shared" si="14"/>
        <v>809.55284292133388</v>
      </c>
      <c r="G44" s="8">
        <f t="shared" si="14"/>
        <v>931.41901186458369</v>
      </c>
      <c r="H44" s="8">
        <f t="shared" si="14"/>
        <v>974.97060351592859</v>
      </c>
      <c r="I44" s="8">
        <f t="shared" si="14"/>
        <v>873.24061523649129</v>
      </c>
      <c r="J44" s="8">
        <f t="shared" si="14"/>
        <v>712.86429254658447</v>
      </c>
      <c r="K44" s="8">
        <f t="shared" si="14"/>
        <v>759.00287681350687</v>
      </c>
      <c r="L44" s="8">
        <f t="shared" si="14"/>
        <v>905.43053448059175</v>
      </c>
      <c r="M44" s="8">
        <f t="shared" si="14"/>
        <v>899.31572527052572</v>
      </c>
      <c r="N44" s="8">
        <f t="shared" si="14"/>
        <v>813.45399519559362</v>
      </c>
      <c r="O44" s="8">
        <f t="shared" si="14"/>
        <v>839.67063894090666</v>
      </c>
      <c r="P44" s="8">
        <f t="shared" si="14"/>
        <v>864.39388287967199</v>
      </c>
      <c r="Q44" s="8">
        <f t="shared" si="14"/>
        <v>917.59044576874578</v>
      </c>
      <c r="R44" s="8">
        <f t="shared" si="14"/>
        <v>911.30179320833781</v>
      </c>
      <c r="S44" s="8">
        <f t="shared" si="14"/>
        <v>930.38065846712072</v>
      </c>
      <c r="T44" s="8">
        <f t="shared" ref="T44:U44" si="15">T40</f>
        <v>1002.2193143529536</v>
      </c>
      <c r="U44" s="8">
        <f t="shared" si="15"/>
        <v>1044.239004485037</v>
      </c>
    </row>
    <row r="45" spans="1:21" x14ac:dyDescent="0.15">
      <c r="B45" t="s">
        <v>97</v>
      </c>
      <c r="C45" s="1">
        <v>19.213996954180775</v>
      </c>
      <c r="D45" s="1">
        <v>35.372603945603068</v>
      </c>
      <c r="E45" s="1">
        <v>45.286364114605284</v>
      </c>
      <c r="F45" s="1">
        <v>48.550980612418769</v>
      </c>
      <c r="G45" s="1">
        <v>68.357891138938385</v>
      </c>
      <c r="H45" s="1">
        <v>51.155835712988889</v>
      </c>
      <c r="I45" s="1">
        <v>-43.382280563667777</v>
      </c>
      <c r="J45" s="1">
        <v>-204.66601883289695</v>
      </c>
      <c r="K45" s="1">
        <v>-193.02327963450341</v>
      </c>
      <c r="L45" s="1">
        <v>57.885424507743963</v>
      </c>
      <c r="M45" s="1">
        <v>16.083731885570746</v>
      </c>
      <c r="N45" s="1">
        <v>11.35959911992394</v>
      </c>
      <c r="O45" s="1">
        <v>0.21268761661560834</v>
      </c>
      <c r="P45" s="1">
        <v>50.217695599625614</v>
      </c>
      <c r="Q45" s="1">
        <v>53.473121276054286</v>
      </c>
      <c r="R45" s="1">
        <v>40.840170268561963</v>
      </c>
      <c r="S45" s="1">
        <v>12.724196938969133</v>
      </c>
      <c r="T45" s="1">
        <v>48.865106523198783</v>
      </c>
      <c r="U45" s="1">
        <v>29.486095353003762</v>
      </c>
    </row>
    <row r="46" spans="1:21" x14ac:dyDescent="0.15">
      <c r="B46" t="s">
        <v>98</v>
      </c>
      <c r="C46" s="1">
        <v>6.6697800000000003</v>
      </c>
      <c r="D46" s="1">
        <v>6.2191700000000001</v>
      </c>
      <c r="E46" s="1">
        <v>19.213996954180775</v>
      </c>
      <c r="F46" s="1">
        <v>35.372603945603068</v>
      </c>
      <c r="G46" s="1">
        <v>45.286364114605284</v>
      </c>
      <c r="H46" s="1">
        <v>48.550980612418769</v>
      </c>
      <c r="I46" s="1">
        <v>68.357891138938385</v>
      </c>
      <c r="J46" s="1">
        <v>51.155835712988889</v>
      </c>
      <c r="K46" s="1">
        <v>51.538946997395264</v>
      </c>
      <c r="L46" s="1">
        <v>0</v>
      </c>
      <c r="M46" s="1">
        <v>-8.8087120122784448</v>
      </c>
      <c r="N46" s="1">
        <v>35.366160485420593</v>
      </c>
      <c r="O46" s="1">
        <v>-6.5098064851925921</v>
      </c>
      <c r="P46" s="1">
        <v>-10.762567286664083</v>
      </c>
      <c r="Q46" s="1">
        <v>-8.8316499931182886</v>
      </c>
      <c r="R46" s="1">
        <v>41.204751719780475</v>
      </c>
      <c r="S46" s="1">
        <v>44.442269808263589</v>
      </c>
      <c r="T46" s="1">
        <v>31.766356154931657</v>
      </c>
      <c r="U46" s="1">
        <v>3.6191179459611789</v>
      </c>
    </row>
    <row r="47" spans="1:21" x14ac:dyDescent="0.15">
      <c r="B47" s="3" t="s">
        <v>15</v>
      </c>
      <c r="C47" s="4">
        <f>C40-C45+C46</f>
        <v>593.94047754164012</v>
      </c>
      <c r="D47" s="4">
        <f>D40-D45+D46</f>
        <v>622.17147262533013</v>
      </c>
      <c r="E47" s="4">
        <f>E40-E45+E46</f>
        <v>703.99213398362201</v>
      </c>
      <c r="F47" s="4">
        <f t="shared" ref="F47:K47" si="16">F40-F45+F46</f>
        <v>796.3744662545181</v>
      </c>
      <c r="G47" s="4">
        <f t="shared" si="16"/>
        <v>908.34748484025056</v>
      </c>
      <c r="H47" s="4">
        <f t="shared" si="16"/>
        <v>972.36574841535855</v>
      </c>
      <c r="I47" s="4">
        <f t="shared" si="16"/>
        <v>984.98078693909747</v>
      </c>
      <c r="J47" s="4">
        <f t="shared" si="16"/>
        <v>968.68614709247026</v>
      </c>
      <c r="K47" s="4">
        <f t="shared" si="16"/>
        <v>1003.5651034454055</v>
      </c>
      <c r="L47" s="18">
        <f t="shared" ref="L47:S47" si="17">L40-L45+L46</f>
        <v>847.54510997284774</v>
      </c>
      <c r="M47" s="18">
        <f t="shared" si="17"/>
        <v>874.42328137267657</v>
      </c>
      <c r="N47" s="18">
        <f t="shared" si="17"/>
        <v>837.46055656109024</v>
      </c>
      <c r="O47" s="18">
        <f t="shared" si="17"/>
        <v>832.9481448390984</v>
      </c>
      <c r="P47" s="18">
        <f t="shared" si="17"/>
        <v>803.41361999338233</v>
      </c>
      <c r="Q47" s="18">
        <f t="shared" si="17"/>
        <v>855.28567449957325</v>
      </c>
      <c r="R47" s="18">
        <f t="shared" si="17"/>
        <v>911.66637465955637</v>
      </c>
      <c r="S47" s="18">
        <f t="shared" si="17"/>
        <v>962.0987313364152</v>
      </c>
      <c r="T47" s="18">
        <f t="shared" ref="T47:U47" si="18">T40-T45+T46</f>
        <v>985.12056398468644</v>
      </c>
      <c r="U47" s="18">
        <f t="shared" si="18"/>
        <v>1018.3720270779944</v>
      </c>
    </row>
    <row r="48" spans="1:21" x14ac:dyDescent="0.15">
      <c r="M48" s="1"/>
      <c r="N48" s="1"/>
      <c r="O48" s="1"/>
      <c r="P48" s="1"/>
    </row>
    <row r="49" spans="1:21" x14ac:dyDescent="0.15">
      <c r="A49" s="3"/>
      <c r="B49" s="3" t="s">
        <v>118</v>
      </c>
      <c r="C49" s="4">
        <f>C50+C51+C52</f>
        <v>0.97032680899997803</v>
      </c>
      <c r="D49" s="4">
        <f t="shared" ref="D49:K49" si="19">D50+D51+D52</f>
        <v>39.788141870999993</v>
      </c>
      <c r="E49" s="4">
        <f t="shared" si="19"/>
        <v>40.937252324999946</v>
      </c>
      <c r="F49" s="4">
        <f t="shared" si="19"/>
        <v>46.224531365999951</v>
      </c>
      <c r="G49" s="4">
        <f t="shared" si="19"/>
        <v>52.027947134999977</v>
      </c>
      <c r="H49" s="4">
        <f t="shared" si="19"/>
        <v>56.141418226999974</v>
      </c>
      <c r="I49" s="4">
        <f t="shared" si="19"/>
        <v>46.525729311999953</v>
      </c>
      <c r="J49" s="4">
        <f t="shared" si="19"/>
        <v>32.921949633474526</v>
      </c>
      <c r="K49" s="4">
        <f t="shared" si="19"/>
        <v>31.73223999999999</v>
      </c>
      <c r="L49" s="4">
        <f t="shared" ref="L49:S49" si="20">L50+L51+L52</f>
        <v>50.377580000000023</v>
      </c>
      <c r="M49" s="4">
        <f t="shared" si="20"/>
        <v>61.219668908000003</v>
      </c>
      <c r="N49" s="4">
        <f t="shared" si="20"/>
        <v>59.881784954319002</v>
      </c>
      <c r="O49" s="4">
        <f t="shared" si="20"/>
        <v>67.997239435444996</v>
      </c>
      <c r="P49" s="4">
        <f t="shared" si="20"/>
        <v>73.388525540656985</v>
      </c>
      <c r="Q49" s="4">
        <f t="shared" si="20"/>
        <v>75.870228668453009</v>
      </c>
      <c r="R49" s="4">
        <f t="shared" si="20"/>
        <v>72.069229337662009</v>
      </c>
      <c r="S49" s="4">
        <f t="shared" si="20"/>
        <v>69.808597465503013</v>
      </c>
      <c r="T49" s="4">
        <f t="shared" ref="T49:U49" si="21">T50+T51+T52</f>
        <v>77.838475976704999</v>
      </c>
      <c r="U49" s="4">
        <f t="shared" si="21"/>
        <v>80.477068382695009</v>
      </c>
    </row>
    <row r="50" spans="1:21" x14ac:dyDescent="0.15">
      <c r="B50" t="s">
        <v>43</v>
      </c>
      <c r="C50" s="1">
        <v>7.6808999978084103E-5</v>
      </c>
      <c r="D50" s="1">
        <v>39.788141870999993</v>
      </c>
      <c r="E50" s="1">
        <v>40.937252324999946</v>
      </c>
      <c r="F50" s="1">
        <v>46.224531365999951</v>
      </c>
      <c r="G50" s="1">
        <v>52.027947134999977</v>
      </c>
      <c r="H50" s="1">
        <v>56.141418226999974</v>
      </c>
      <c r="I50" s="1">
        <v>46.525729311999953</v>
      </c>
      <c r="J50" s="1">
        <v>32.921949633474526</v>
      </c>
      <c r="K50" s="1">
        <v>31.73223999999999</v>
      </c>
      <c r="L50" s="1">
        <v>50.377580000000023</v>
      </c>
      <c r="M50" s="1">
        <v>47.389993728</v>
      </c>
      <c r="N50" s="1">
        <v>59.881784954319002</v>
      </c>
      <c r="O50" s="1">
        <v>67.997239435444996</v>
      </c>
      <c r="P50" s="1">
        <v>73.388525540656985</v>
      </c>
      <c r="Q50" s="1">
        <v>75.870228668453009</v>
      </c>
      <c r="R50" s="1">
        <v>72.069229337662009</v>
      </c>
      <c r="S50" s="1">
        <v>69.808597465503013</v>
      </c>
      <c r="T50" s="1">
        <v>77.838475976704999</v>
      </c>
      <c r="U50" s="1">
        <v>80.477068382695009</v>
      </c>
    </row>
    <row r="51" spans="1:21" x14ac:dyDescent="0.15">
      <c r="B51" t="s">
        <v>57</v>
      </c>
      <c r="K51" s="1"/>
      <c r="M51" s="1"/>
      <c r="N51" s="1"/>
      <c r="O51" s="1"/>
    </row>
    <row r="52" spans="1:21" x14ac:dyDescent="0.15">
      <c r="B52" t="s">
        <v>120</v>
      </c>
      <c r="C52" s="11">
        <v>0.97024999999999995</v>
      </c>
      <c r="D52" s="11"/>
      <c r="E52" s="11"/>
      <c r="F52" s="11"/>
      <c r="G52" s="11"/>
      <c r="H52" s="11"/>
      <c r="I52" s="11"/>
      <c r="J52" s="11"/>
      <c r="M52" s="1">
        <v>13.829675180000001</v>
      </c>
      <c r="N52" s="1">
        <v>0</v>
      </c>
      <c r="O52" s="1"/>
    </row>
    <row r="53" spans="1:21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1" x14ac:dyDescent="0.15">
      <c r="M54" s="1"/>
      <c r="N54" s="1"/>
      <c r="O54" s="1"/>
    </row>
    <row r="55" spans="1:21" x14ac:dyDescent="0.15">
      <c r="B55" s="3" t="s">
        <v>48</v>
      </c>
      <c r="M55" s="1"/>
      <c r="N55" s="1"/>
      <c r="O55" s="1"/>
    </row>
    <row r="56" spans="1:21" x14ac:dyDescent="0.15">
      <c r="B56" t="s">
        <v>49</v>
      </c>
      <c r="C56" s="1">
        <v>105.032</v>
      </c>
      <c r="D56" s="1">
        <v>114.30200000000001</v>
      </c>
      <c r="E56" s="1">
        <v>128.89989</v>
      </c>
      <c r="F56" s="1">
        <v>143.81891999999999</v>
      </c>
      <c r="G56" s="1">
        <v>173.00715</v>
      </c>
      <c r="H56" s="1">
        <v>183.48557</v>
      </c>
      <c r="I56" s="1">
        <v>198.35541000000001</v>
      </c>
      <c r="J56" s="1">
        <v>178.47021000000001</v>
      </c>
      <c r="K56" s="1">
        <v>259.24225000000001</v>
      </c>
      <c r="L56" s="1">
        <v>250.96384</v>
      </c>
      <c r="M56" s="1">
        <v>254.35275096999999</v>
      </c>
      <c r="N56" s="1">
        <v>236.59068616999997</v>
      </c>
      <c r="O56" s="1">
        <v>240.51100412999998</v>
      </c>
      <c r="P56" s="1">
        <v>247.16988549000001</v>
      </c>
      <c r="Q56" s="1">
        <v>261.94361864999996</v>
      </c>
      <c r="R56" s="1">
        <v>276.58453632000004</v>
      </c>
      <c r="S56" s="1">
        <v>287.27416362000002</v>
      </c>
      <c r="T56" s="1">
        <v>301.97733925999995</v>
      </c>
      <c r="U56" s="1">
        <v>315.23819079000003</v>
      </c>
    </row>
    <row r="57" spans="1:21" x14ac:dyDescent="0.15">
      <c r="B57" t="s">
        <v>50</v>
      </c>
      <c r="C57" s="1">
        <v>24.831</v>
      </c>
      <c r="D57" s="1">
        <v>15.856999999999999</v>
      </c>
      <c r="E57" s="1">
        <v>18.593</v>
      </c>
      <c r="F57" s="1">
        <v>11.616</v>
      </c>
      <c r="G57" s="1">
        <v>15.590999999999999</v>
      </c>
      <c r="H57" s="1">
        <v>18.308</v>
      </c>
      <c r="I57" s="1">
        <v>16.513000000000002</v>
      </c>
      <c r="J57" s="1">
        <v>15.691000000000001</v>
      </c>
      <c r="K57" s="1">
        <v>15.691000000000001</v>
      </c>
      <c r="L57" s="1">
        <v>18.678000000000001</v>
      </c>
      <c r="M57" s="1">
        <v>22.084</v>
      </c>
      <c r="N57" s="1">
        <v>16.143999999999998</v>
      </c>
      <c r="O57" s="1">
        <v>17.896000000000001</v>
      </c>
      <c r="P57" s="1">
        <v>17</v>
      </c>
      <c r="Q57" s="1">
        <v>16.780999999999999</v>
      </c>
      <c r="R57" s="1">
        <v>14.829000000000001</v>
      </c>
      <c r="S57" s="1">
        <v>20.998000000000001</v>
      </c>
      <c r="T57" s="1">
        <v>16.297000000000001</v>
      </c>
      <c r="U57" s="1">
        <v>16.652999999999999</v>
      </c>
    </row>
    <row r="58" spans="1:21" x14ac:dyDescent="0.15">
      <c r="B58" t="s">
        <v>51</v>
      </c>
      <c r="C58" s="1">
        <v>47.460999999999999</v>
      </c>
      <c r="D58" s="1">
        <v>60.754000000000005</v>
      </c>
      <c r="E58" s="1">
        <v>90.308999999999997</v>
      </c>
      <c r="F58" s="1">
        <v>112.304</v>
      </c>
      <c r="G58" s="1">
        <v>128.36000000000001</v>
      </c>
      <c r="H58" s="1">
        <v>120.244</v>
      </c>
      <c r="I58" s="1">
        <v>74.783000000000001</v>
      </c>
      <c r="J58" s="1">
        <v>58.515999999999998</v>
      </c>
      <c r="K58" s="1">
        <v>58.515999999999998</v>
      </c>
      <c r="L58" s="1">
        <v>54.014000000000003</v>
      </c>
      <c r="M58" s="1">
        <v>54.284999999999997</v>
      </c>
      <c r="N58" s="1">
        <v>35.56</v>
      </c>
      <c r="O58" s="1">
        <v>32.747999999999998</v>
      </c>
      <c r="P58" s="1">
        <v>33.070999999999998</v>
      </c>
      <c r="Q58" s="1">
        <v>40.866999999999997</v>
      </c>
      <c r="R58" s="1">
        <v>33.116</v>
      </c>
      <c r="S58" s="1">
        <f>26.231+6.204</f>
        <v>32.435000000000002</v>
      </c>
      <c r="T58" s="1">
        <f>32.387+10.688</f>
        <v>43.075000000000003</v>
      </c>
      <c r="U58" s="1">
        <v>43.52</v>
      </c>
    </row>
    <row r="59" spans="1:21" x14ac:dyDescent="0.15">
      <c r="B59" t="s">
        <v>61</v>
      </c>
      <c r="C59" s="1">
        <v>6.0253488299999995</v>
      </c>
      <c r="D59" s="1">
        <v>7.9489999999999998</v>
      </c>
      <c r="E59" s="1">
        <v>7.6694000000000004</v>
      </c>
      <c r="F59" s="1">
        <v>7.3789600000000002</v>
      </c>
      <c r="G59" s="1">
        <v>7.49838</v>
      </c>
      <c r="H59" s="1">
        <v>7.5674999999999999</v>
      </c>
      <c r="I59" s="1">
        <v>7.75671</v>
      </c>
      <c r="J59" s="1">
        <v>6.9889999999999999</v>
      </c>
      <c r="K59" s="1">
        <v>6.9889999999999999</v>
      </c>
      <c r="L59" s="1">
        <v>6.7962299999999995</v>
      </c>
      <c r="M59" s="1">
        <v>6.4520049200000003</v>
      </c>
      <c r="N59" s="1">
        <v>6.0248619400000001</v>
      </c>
      <c r="O59" s="1">
        <v>1.6510226100000001</v>
      </c>
    </row>
    <row r="60" spans="1:21" x14ac:dyDescent="0.15">
      <c r="B60" t="s">
        <v>45</v>
      </c>
      <c r="C60" s="1">
        <v>12.920999999999999</v>
      </c>
      <c r="D60" s="1">
        <v>11.9</v>
      </c>
      <c r="E60" s="1">
        <v>12.964</v>
      </c>
      <c r="F60" s="1">
        <v>13.41</v>
      </c>
      <c r="G60" s="1">
        <v>14.208</v>
      </c>
      <c r="H60" s="1">
        <v>13.372</v>
      </c>
      <c r="I60" s="1">
        <v>13.37</v>
      </c>
      <c r="J60" s="1">
        <v>12.959</v>
      </c>
      <c r="K60" s="1">
        <v>12.959</v>
      </c>
      <c r="L60" s="1">
        <v>12.795</v>
      </c>
      <c r="M60" s="1">
        <v>10.885999999999999</v>
      </c>
      <c r="N60" s="1">
        <v>8.1180000000000003</v>
      </c>
      <c r="O60" s="1">
        <v>6.609</v>
      </c>
      <c r="P60" s="1">
        <v>8.3130000000000006</v>
      </c>
      <c r="Q60" s="1">
        <v>7.8550000000000004</v>
      </c>
      <c r="R60" s="1">
        <v>6.6310000000000002</v>
      </c>
      <c r="S60" s="1">
        <v>7.8259999999999996</v>
      </c>
      <c r="T60" s="1">
        <v>7.8760000000000003</v>
      </c>
      <c r="U60" s="1">
        <v>8.43</v>
      </c>
    </row>
    <row r="61" spans="1:21" x14ac:dyDescent="0.15">
      <c r="B61" s="16" t="s">
        <v>63</v>
      </c>
      <c r="C61" s="1">
        <f t="shared" ref="C61:K61" si="22">C19</f>
        <v>7.0033764099999996</v>
      </c>
      <c r="D61" s="1">
        <f t="shared" si="22"/>
        <v>7.7770000000000001</v>
      </c>
      <c r="E61" s="1">
        <f t="shared" si="22"/>
        <v>8.125</v>
      </c>
      <c r="F61" s="1">
        <f t="shared" si="22"/>
        <v>9.2989899999999999</v>
      </c>
      <c r="G61" s="1">
        <f t="shared" si="22"/>
        <v>10.540850000000001</v>
      </c>
      <c r="H61" s="1">
        <f t="shared" si="22"/>
        <v>11.638110000000001</v>
      </c>
      <c r="I61" s="1">
        <f t="shared" si="22"/>
        <v>7.0517700000000003</v>
      </c>
      <c r="J61" s="1">
        <f t="shared" si="22"/>
        <v>5.0004499999999998</v>
      </c>
      <c r="K61" s="1">
        <f t="shared" si="22"/>
        <v>5.0004499999999998</v>
      </c>
      <c r="L61" s="1">
        <v>4.1428599999999998</v>
      </c>
      <c r="M61" s="1">
        <v>2.8967444499999999</v>
      </c>
      <c r="N61" s="1">
        <v>2.1987156099999998</v>
      </c>
      <c r="O61" s="1">
        <v>1.7911780900000001</v>
      </c>
      <c r="P61" s="1">
        <v>1.8720723000000001</v>
      </c>
      <c r="Q61" s="1">
        <v>1.98321864</v>
      </c>
      <c r="R61" s="1">
        <v>2.0337799600000004</v>
      </c>
      <c r="S61" s="1">
        <v>2.7648179000000002</v>
      </c>
      <c r="T61" s="1">
        <v>3.7642822599999999</v>
      </c>
      <c r="U61" s="1">
        <v>3.3477082600000001</v>
      </c>
    </row>
    <row r="62" spans="1:21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</v>
      </c>
      <c r="P62" s="1">
        <v>-7.1999999999999994E-4</v>
      </c>
      <c r="Q62" s="1">
        <v>0</v>
      </c>
      <c r="R62" s="1">
        <v>0</v>
      </c>
      <c r="S62" s="1">
        <v>-6.7419000000000008E-4</v>
      </c>
      <c r="T62" s="1">
        <v>2.6929999999999998E-5</v>
      </c>
      <c r="U62" s="1">
        <v>2.1606999999999998E-4</v>
      </c>
    </row>
    <row r="63" spans="1:21" x14ac:dyDescent="0.15">
      <c r="B63" t="s">
        <v>134</v>
      </c>
      <c r="C63" s="1">
        <v>17.910720000000001</v>
      </c>
      <c r="D63" s="1">
        <v>17.342959999999998</v>
      </c>
      <c r="E63" s="1">
        <v>19.089680000000001</v>
      </c>
      <c r="F63" s="1">
        <v>20.35453</v>
      </c>
      <c r="G63" s="1">
        <v>22.634619999999998</v>
      </c>
      <c r="H63" s="1">
        <v>28.557929999999999</v>
      </c>
      <c r="I63" s="1">
        <v>24.327730000000003</v>
      </c>
      <c r="J63" s="1">
        <v>32.156949999999995</v>
      </c>
      <c r="K63" s="1">
        <v>32.156949999999995</v>
      </c>
      <c r="L63" s="1">
        <v>24.728309999999997</v>
      </c>
      <c r="M63" s="1">
        <v>25.246209999999998</v>
      </c>
      <c r="N63" s="1">
        <v>23.650189999999998</v>
      </c>
      <c r="O63" s="1">
        <v>29.647759999999998</v>
      </c>
      <c r="P63" s="1">
        <v>26.14677</v>
      </c>
      <c r="Q63" s="1">
        <v>25.015509999999999</v>
      </c>
      <c r="R63" s="1">
        <v>24.990880000000001</v>
      </c>
      <c r="S63" s="1">
        <v>21.315990000000003</v>
      </c>
      <c r="T63" s="1">
        <v>24.34751</v>
      </c>
      <c r="U63" s="1">
        <v>24.969709999999999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1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1" x14ac:dyDescent="0.15">
      <c r="B66" s="16"/>
      <c r="M66" s="1"/>
      <c r="N66" s="1"/>
      <c r="O66" s="1"/>
    </row>
    <row r="67" spans="2:21" x14ac:dyDescent="0.15">
      <c r="B67" s="3" t="s">
        <v>0</v>
      </c>
      <c r="C67" s="4">
        <v>58.255000000000003</v>
      </c>
      <c r="D67" s="4">
        <v>62.204000000000001</v>
      </c>
      <c r="E67" s="4">
        <v>63.99982</v>
      </c>
      <c r="F67" s="4">
        <v>72.26576</v>
      </c>
      <c r="G67" s="4">
        <v>81.3386</v>
      </c>
      <c r="H67" s="4">
        <v>87.351939999999999</v>
      </c>
      <c r="I67" s="4">
        <v>72.390640000000005</v>
      </c>
      <c r="J67" s="4">
        <v>51.219059999999999</v>
      </c>
      <c r="K67" s="4">
        <v>80.048850000000002</v>
      </c>
      <c r="L67" s="4">
        <v>103.42586000000001</v>
      </c>
      <c r="M67" s="4">
        <v>100.8803722407232</v>
      </c>
      <c r="N67" s="4">
        <v>97.725478715758271</v>
      </c>
      <c r="O67" s="4">
        <v>104.91167484096965</v>
      </c>
      <c r="P67" s="4">
        <v>110.78658315864925</v>
      </c>
      <c r="Q67" s="4">
        <v>115.65366441922822</v>
      </c>
      <c r="R67" s="8">
        <v>114.70887404077445</v>
      </c>
      <c r="S67" s="45">
        <v>115.80493603773724</v>
      </c>
      <c r="T67" s="4">
        <v>124.24538714278162</v>
      </c>
      <c r="U67" s="4">
        <v>127.32710665072831</v>
      </c>
    </row>
    <row r="68" spans="2:21" x14ac:dyDescent="0.15">
      <c r="M68" s="1"/>
      <c r="N68" s="1"/>
      <c r="O68" s="1"/>
    </row>
    <row r="69" spans="2:21" x14ac:dyDescent="0.15">
      <c r="B69" s="7" t="s">
        <v>1</v>
      </c>
      <c r="M69" s="1"/>
      <c r="N69" s="1"/>
      <c r="O69" s="1"/>
    </row>
    <row r="70" spans="2:21" x14ac:dyDescent="0.15">
      <c r="B70" t="s">
        <v>117</v>
      </c>
      <c r="C70" s="1">
        <v>5542.9189999999999</v>
      </c>
      <c r="D70" s="1">
        <v>5998.0069999999996</v>
      </c>
      <c r="E70" s="1">
        <v>6362.1959999999999</v>
      </c>
      <c r="F70" s="1">
        <v>6851.36</v>
      </c>
      <c r="G70" s="1">
        <v>7410.5690000000004</v>
      </c>
      <c r="H70" s="1">
        <v>7946.1549999999997</v>
      </c>
      <c r="I70" s="1">
        <v>8247.3060000000005</v>
      </c>
      <c r="J70" s="1">
        <v>7893.0770000000002</v>
      </c>
      <c r="K70" s="1">
        <v>7893.0770000000002</v>
      </c>
      <c r="L70" s="1">
        <v>7977.3329999999996</v>
      </c>
      <c r="M70" s="1">
        <v>7907.44</v>
      </c>
      <c r="N70" s="1">
        <v>7636.21</v>
      </c>
      <c r="O70" s="1">
        <v>7539.1450000000004</v>
      </c>
      <c r="P70" s="1">
        <v>7685.9690000000001</v>
      </c>
      <c r="Q70" s="1">
        <v>7962.4380000000001</v>
      </c>
      <c r="R70" s="1">
        <v>8014.6940000000004</v>
      </c>
      <c r="S70" s="1">
        <v>8295.1910000000007</v>
      </c>
      <c r="T70" s="1">
        <v>8593.1849999999995</v>
      </c>
      <c r="U70" s="1">
        <v>8867.0689999999995</v>
      </c>
    </row>
    <row r="71" spans="2:21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1.0162661487698037</v>
      </c>
      <c r="T71" s="44">
        <v>1.0283407570119676</v>
      </c>
      <c r="U71">
        <v>1.0426193005659221</v>
      </c>
    </row>
    <row r="72" spans="2:21" x14ac:dyDescent="0.15">
      <c r="B72" t="s">
        <v>160</v>
      </c>
      <c r="C72" s="1">
        <f>C70/C71</f>
        <v>6910.8984650680031</v>
      </c>
      <c r="D72" s="1">
        <f t="shared" ref="D72:P72" si="23">D70/D71</f>
        <v>7195.2732260722778</v>
      </c>
      <c r="E72" s="1">
        <f t="shared" si="23"/>
        <v>7346.9370314152147</v>
      </c>
      <c r="F72" s="1">
        <f t="shared" si="23"/>
        <v>7600.1299078581551</v>
      </c>
      <c r="G72" s="1">
        <f t="shared" si="23"/>
        <v>7905.8347969244505</v>
      </c>
      <c r="H72" s="1">
        <f t="shared" si="23"/>
        <v>8197.1659796311051</v>
      </c>
      <c r="I72" s="1">
        <f t="shared" si="23"/>
        <v>8320.2659601590112</v>
      </c>
      <c r="J72" s="1">
        <f t="shared" si="23"/>
        <v>7951.4651698415455</v>
      </c>
      <c r="K72" s="1">
        <f t="shared" si="23"/>
        <v>7951.4651698415455</v>
      </c>
      <c r="L72" s="1">
        <f t="shared" si="23"/>
        <v>8024.0356878011416</v>
      </c>
      <c r="M72" s="1">
        <f t="shared" si="23"/>
        <v>7955.3036701305909</v>
      </c>
      <c r="N72" s="1">
        <f t="shared" si="23"/>
        <v>7691.2461211692698</v>
      </c>
      <c r="O72" s="1">
        <f t="shared" si="23"/>
        <v>7563.3412435152841</v>
      </c>
      <c r="P72" s="1">
        <f t="shared" si="23"/>
        <v>7727.9005645103316</v>
      </c>
      <c r="Q72" s="1">
        <f>Q70/Q71</f>
        <v>7962.4380000000001</v>
      </c>
      <c r="R72" s="1">
        <f>R70/R71</f>
        <v>7988.8979449202516</v>
      </c>
      <c r="S72" s="1">
        <f>S70/S71</f>
        <v>8162.4198641678458</v>
      </c>
      <c r="T72" s="1">
        <f>T70/T71</f>
        <v>8356.3594473966714</v>
      </c>
      <c r="U72" s="1">
        <f>U70/U71</f>
        <v>8504.6085327473356</v>
      </c>
    </row>
    <row r="73" spans="2:21" x14ac:dyDescent="0.15">
      <c r="B73" t="s">
        <v>107</v>
      </c>
      <c r="C73" s="1">
        <v>281614</v>
      </c>
      <c r="D73" s="1">
        <v>287390</v>
      </c>
      <c r="E73" s="1">
        <v>293553</v>
      </c>
      <c r="F73" s="1">
        <v>301084</v>
      </c>
      <c r="G73" s="1">
        <v>306377</v>
      </c>
      <c r="H73" s="1">
        <v>308968</v>
      </c>
      <c r="I73" s="1">
        <v>317501</v>
      </c>
      <c r="J73" s="1">
        <v>321702</v>
      </c>
      <c r="K73" s="1">
        <v>321702</v>
      </c>
      <c r="L73" s="1">
        <v>322415</v>
      </c>
      <c r="M73" s="1">
        <v>322955</v>
      </c>
      <c r="N73" s="1">
        <v>323609</v>
      </c>
      <c r="O73" s="1">
        <v>322027</v>
      </c>
      <c r="P73" s="38">
        <v>319002</v>
      </c>
      <c r="Q73" s="28">
        <v>317053</v>
      </c>
      <c r="R73" s="1">
        <v>315794</v>
      </c>
      <c r="S73" s="1">
        <v>315381</v>
      </c>
      <c r="T73" s="1">
        <v>315675</v>
      </c>
      <c r="U73" s="1">
        <v>316798</v>
      </c>
    </row>
    <row r="74" spans="2:21" x14ac:dyDescent="0.15">
      <c r="B74" t="s">
        <v>58</v>
      </c>
      <c r="C74" s="1">
        <v>313739.71828535094</v>
      </c>
      <c r="D74" s="1">
        <v>319772.78650958167</v>
      </c>
      <c r="E74" s="1">
        <v>325827.35313051939</v>
      </c>
      <c r="F74" s="1">
        <v>333638.17463031155</v>
      </c>
      <c r="G74" s="1">
        <v>338889.80255921604</v>
      </c>
      <c r="H74" s="1">
        <v>341935.43792811601</v>
      </c>
      <c r="I74" s="1">
        <v>350670.55510948808</v>
      </c>
      <c r="J74" s="1">
        <v>355017.22713177797</v>
      </c>
      <c r="K74" s="1">
        <v>355017.22713177797</v>
      </c>
      <c r="L74" s="1"/>
      <c r="M74" s="1"/>
      <c r="N74" s="1"/>
      <c r="O74" s="1"/>
    </row>
    <row r="75" spans="2:21" x14ac:dyDescent="0.15">
      <c r="B75" t="s">
        <v>59</v>
      </c>
      <c r="C75" s="1">
        <v>285466.00191744784</v>
      </c>
      <c r="D75" s="1">
        <v>291003.6729811249</v>
      </c>
      <c r="E75" s="1">
        <v>297162.56810617779</v>
      </c>
      <c r="F75" s="1">
        <v>304376.32441626641</v>
      </c>
      <c r="G75" s="1">
        <v>309805.9164768284</v>
      </c>
      <c r="H75" s="1">
        <v>313071.60794925928</v>
      </c>
      <c r="I75" s="1">
        <v>321767.95164198143</v>
      </c>
      <c r="J75" s="1">
        <v>325823.77948374418</v>
      </c>
      <c r="K75" s="1">
        <v>325823.77948374418</v>
      </c>
      <c r="L75" s="1">
        <v>327221.36737066996</v>
      </c>
      <c r="M75" s="1">
        <v>328502.71076496824</v>
      </c>
      <c r="N75" s="1">
        <v>329097.99825329037</v>
      </c>
      <c r="O75" s="1">
        <v>332334.1921408507</v>
      </c>
      <c r="P75" s="1">
        <v>328592.82027419255</v>
      </c>
      <c r="Q75" s="1">
        <v>326110</v>
      </c>
      <c r="R75" s="1">
        <v>324913</v>
      </c>
      <c r="S75" s="1">
        <v>324061</v>
      </c>
      <c r="T75" s="1">
        <v>323775</v>
      </c>
      <c r="U75" s="1">
        <v>325256</v>
      </c>
    </row>
    <row r="76" spans="2:21" x14ac:dyDescent="0.15">
      <c r="M76" s="1"/>
      <c r="N76" s="1"/>
      <c r="O76" s="1"/>
    </row>
    <row r="77" spans="2:21" x14ac:dyDescent="0.15">
      <c r="B77" s="7" t="s">
        <v>60</v>
      </c>
      <c r="M77" s="1"/>
      <c r="N77" s="1"/>
      <c r="O77" s="1"/>
    </row>
    <row r="78" spans="2:21" x14ac:dyDescent="0.15">
      <c r="B78" t="s">
        <v>66</v>
      </c>
      <c r="C78" s="9">
        <f t="shared" ref="C78:L78" si="24">C40/C70</f>
        <v>0.10941612072913584</v>
      </c>
      <c r="D78" s="9">
        <f t="shared" si="24"/>
        <v>0.10859022114694651</v>
      </c>
      <c r="E78" s="9">
        <f t="shared" si="24"/>
        <v>0.11475039454050874</v>
      </c>
      <c r="F78" s="9">
        <f t="shared" si="24"/>
        <v>0.11815943738488911</v>
      </c>
      <c r="G78" s="9">
        <f t="shared" si="24"/>
        <v>0.12568792111166951</v>
      </c>
      <c r="H78" s="9">
        <f t="shared" si="24"/>
        <v>0.1226971539714401</v>
      </c>
      <c r="I78" s="9">
        <f t="shared" si="24"/>
        <v>0.10588192256192401</v>
      </c>
      <c r="J78" s="9">
        <f t="shared" si="24"/>
        <v>9.0315132178057353E-2</v>
      </c>
      <c r="K78" s="9">
        <f t="shared" si="24"/>
        <v>9.6160581838173734E-2</v>
      </c>
      <c r="L78" s="14">
        <f t="shared" si="24"/>
        <v>0.11350040602298936</v>
      </c>
      <c r="M78" s="14">
        <f t="shared" ref="M78:R78" si="25">M40/M70</f>
        <v>0.1137303255251416</v>
      </c>
      <c r="N78" s="14">
        <f t="shared" si="25"/>
        <v>0.10652588066535541</v>
      </c>
      <c r="O78" s="14">
        <f t="shared" si="25"/>
        <v>0.11137478307432827</v>
      </c>
      <c r="P78" s="14">
        <f t="shared" si="25"/>
        <v>0.11246387838406217</v>
      </c>
      <c r="Q78" s="14">
        <f t="shared" si="25"/>
        <v>0.11523988579487159</v>
      </c>
      <c r="R78" s="14">
        <f t="shared" si="25"/>
        <v>0.11370387855211163</v>
      </c>
      <c r="S78" s="14">
        <f>S40/S70</f>
        <v>0.11215903991446619</v>
      </c>
      <c r="T78" s="14">
        <f>T40/T70</f>
        <v>0.11662955171487098</v>
      </c>
      <c r="U78" s="14">
        <f>U40/U70</f>
        <v>0.117765972553618</v>
      </c>
    </row>
    <row r="79" spans="2:21" x14ac:dyDescent="0.15">
      <c r="B79" t="s">
        <v>110</v>
      </c>
      <c r="C79" s="9">
        <f t="shared" ref="C79:L79" si="26">C47/C70</f>
        <v>0.10715301406021631</v>
      </c>
      <c r="D79" s="9">
        <f t="shared" si="26"/>
        <v>0.10372970098656606</v>
      </c>
      <c r="E79" s="9">
        <f t="shared" si="26"/>
        <v>0.11065238071628444</v>
      </c>
      <c r="F79" s="9">
        <f t="shared" si="26"/>
        <v>0.11623596866235582</v>
      </c>
      <c r="G79" s="9">
        <f t="shared" si="26"/>
        <v>0.12257459377819038</v>
      </c>
      <c r="H79" s="9">
        <f t="shared" si="26"/>
        <v>0.12236934069563941</v>
      </c>
      <c r="I79" s="9">
        <f t="shared" si="26"/>
        <v>0.1194306100609214</v>
      </c>
      <c r="J79" s="9">
        <f t="shared" si="26"/>
        <v>0.12272604804089333</v>
      </c>
      <c r="K79" s="9">
        <f t="shared" si="26"/>
        <v>0.12714497824427728</v>
      </c>
      <c r="L79" s="14">
        <f t="shared" si="26"/>
        <v>0.10624416831701118</v>
      </c>
      <c r="M79" s="14">
        <f t="shared" ref="M79:R79" si="27">M47/M70</f>
        <v>0.11058234793721819</v>
      </c>
      <c r="N79" s="14">
        <f t="shared" si="27"/>
        <v>0.1096696602844985</v>
      </c>
      <c r="O79" s="14">
        <f t="shared" si="27"/>
        <v>0.11048310449515142</v>
      </c>
      <c r="P79" s="14">
        <f t="shared" si="27"/>
        <v>0.10452990637789228</v>
      </c>
      <c r="Q79" s="14">
        <f t="shared" si="27"/>
        <v>0.10741504982513814</v>
      </c>
      <c r="R79" s="14">
        <f t="shared" si="27"/>
        <v>0.11374936768135581</v>
      </c>
      <c r="S79" s="14">
        <f>S47/S70</f>
        <v>0.11598270990220902</v>
      </c>
      <c r="T79" s="14">
        <f>T47/T70</f>
        <v>0.11463974812420383</v>
      </c>
      <c r="U79" s="14">
        <f>U47/U70</f>
        <v>0.11484877664513431</v>
      </c>
    </row>
    <row r="80" spans="2:21" x14ac:dyDescent="0.15">
      <c r="B80" t="s">
        <v>161</v>
      </c>
      <c r="C80" s="1">
        <f t="shared" ref="C80:L80" si="28">C40/C71</f>
        <v>756.1637008006802</v>
      </c>
      <c r="D80" s="1">
        <f t="shared" si="28"/>
        <v>781.33631083189186</v>
      </c>
      <c r="E80" s="1">
        <f t="shared" si="28"/>
        <v>843.06392301916992</v>
      </c>
      <c r="F80" s="1">
        <f t="shared" si="28"/>
        <v>898.02707396458879</v>
      </c>
      <c r="G80" s="1">
        <f t="shared" si="28"/>
        <v>993.6679402777321</v>
      </c>
      <c r="H80" s="1">
        <f t="shared" si="28"/>
        <v>1005.7689363322482</v>
      </c>
      <c r="I80" s="1">
        <f t="shared" si="28"/>
        <v>880.96575608816875</v>
      </c>
      <c r="J80" s="1">
        <f t="shared" si="28"/>
        <v>718.1376278234585</v>
      </c>
      <c r="K80" s="1">
        <f t="shared" si="28"/>
        <v>764.61751719793597</v>
      </c>
      <c r="L80" s="10">
        <f t="shared" si="28"/>
        <v>910.73130850838629</v>
      </c>
      <c r="M80" s="10">
        <f t="shared" ref="M80:R80" si="29">M40/M71</f>
        <v>904.75927605530592</v>
      </c>
      <c r="N80" s="10">
        <f t="shared" si="29"/>
        <v>819.3167664715553</v>
      </c>
      <c r="O80" s="10">
        <f t="shared" si="29"/>
        <v>842.36549031363495</v>
      </c>
      <c r="P80" s="10">
        <f t="shared" si="29"/>
        <v>869.10966925121545</v>
      </c>
      <c r="Q80" s="10">
        <f t="shared" si="29"/>
        <v>917.59044576874578</v>
      </c>
      <c r="R80" s="10">
        <f t="shared" si="29"/>
        <v>908.36868169442641</v>
      </c>
      <c r="S80" s="10">
        <f>S40/S71</f>
        <v>915.48917534383304</v>
      </c>
      <c r="T80" s="10">
        <f>T40/T71</f>
        <v>974.59845631820076</v>
      </c>
      <c r="U80" s="10">
        <f>U40/U71</f>
        <v>1001.5534950467882</v>
      </c>
    </row>
    <row r="81" spans="2:23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3" x14ac:dyDescent="0.15">
      <c r="B82" t="s">
        <v>70</v>
      </c>
      <c r="C82" s="1">
        <f t="shared" ref="C82:K82" si="30">C40*1000000/C74</f>
        <v>1933.0822944904094</v>
      </c>
      <c r="D82" s="1">
        <f t="shared" si="30"/>
        <v>2036.8365728689578</v>
      </c>
      <c r="E82" s="1">
        <f t="shared" si="30"/>
        <v>2240.6482885173809</v>
      </c>
      <c r="F82" s="1">
        <f t="shared" si="30"/>
        <v>2426.4394918787712</v>
      </c>
      <c r="G82" s="1">
        <f t="shared" si="30"/>
        <v>2748.4421331970643</v>
      </c>
      <c r="H82" s="1">
        <f t="shared" si="30"/>
        <v>2851.3295065979491</v>
      </c>
      <c r="I82" s="1">
        <f t="shared" si="30"/>
        <v>2490.2022782147874</v>
      </c>
      <c r="J82" s="1">
        <f t="shared" si="30"/>
        <v>2007.9709886359351</v>
      </c>
      <c r="K82" s="1">
        <f t="shared" si="30"/>
        <v>2137.9325249807512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3" x14ac:dyDescent="0.15">
      <c r="B83" t="s">
        <v>14</v>
      </c>
      <c r="C83" s="10">
        <f t="shared" ref="C83:L83" si="31">C40*1000000/C75</f>
        <v>2124.5426440350907</v>
      </c>
      <c r="D83" s="10">
        <f t="shared" si="31"/>
        <v>2238.2016690668352</v>
      </c>
      <c r="E83" s="10">
        <f t="shared" si="31"/>
        <v>2456.7848696313276</v>
      </c>
      <c r="F83" s="10">
        <f t="shared" si="31"/>
        <v>2659.7102927564952</v>
      </c>
      <c r="G83" s="10">
        <f t="shared" si="31"/>
        <v>3006.4597295521571</v>
      </c>
      <c r="H83" s="10">
        <f t="shared" si="31"/>
        <v>3114.209588989449</v>
      </c>
      <c r="I83" s="10">
        <f t="shared" si="31"/>
        <v>2713.883128448143</v>
      </c>
      <c r="J83" s="10">
        <f t="shared" si="31"/>
        <v>2187.8829521776825</v>
      </c>
      <c r="K83" s="10">
        <f t="shared" si="31"/>
        <v>2329.4888973914644</v>
      </c>
      <c r="L83" s="10">
        <f t="shared" si="31"/>
        <v>2767.0275378286583</v>
      </c>
      <c r="M83" s="10">
        <f t="shared" ref="M83:R83" si="32">M40*1000000/M75</f>
        <v>2737.6204085997738</v>
      </c>
      <c r="N83" s="10">
        <f t="shared" si="32"/>
        <v>2471.7682863859854</v>
      </c>
      <c r="O83" s="10">
        <f t="shared" si="32"/>
        <v>2526.5851627600068</v>
      </c>
      <c r="P83" s="10">
        <f t="shared" si="32"/>
        <v>2630.5927261538554</v>
      </c>
      <c r="Q83" s="10">
        <f t="shared" si="32"/>
        <v>2813.7451956969912</v>
      </c>
      <c r="R83" s="10">
        <f t="shared" si="32"/>
        <v>2804.75632925841</v>
      </c>
      <c r="S83" s="10">
        <f>S40*1000000/S75</f>
        <v>2871.0047135172722</v>
      </c>
      <c r="T83" s="10">
        <f>T40*1000000/T75</f>
        <v>3095.4190853307191</v>
      </c>
      <c r="U83" s="10">
        <f>U40*1000000/U75</f>
        <v>3210.514193389321</v>
      </c>
    </row>
    <row r="84" spans="2:23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3" x14ac:dyDescent="0.15">
      <c r="B85" t="s">
        <v>70</v>
      </c>
      <c r="C85" s="1">
        <f>C80*1000000/C74</f>
        <v>2410.1624905296117</v>
      </c>
      <c r="D85" s="1">
        <f t="shared" ref="D85:K85" si="33">D80*1000000/D74</f>
        <v>2443.4108960941239</v>
      </c>
      <c r="E85" s="1">
        <f t="shared" si="33"/>
        <v>2587.455948431244</v>
      </c>
      <c r="F85" s="1">
        <f t="shared" si="33"/>
        <v>2691.6196713989621</v>
      </c>
      <c r="G85" s="1">
        <f t="shared" si="33"/>
        <v>2932.1270004992352</v>
      </c>
      <c r="H85" s="1">
        <f t="shared" si="33"/>
        <v>2941.4001146721967</v>
      </c>
      <c r="I85" s="1">
        <f t="shared" si="33"/>
        <v>2512.2319032834375</v>
      </c>
      <c r="J85" s="1">
        <f t="shared" si="33"/>
        <v>2022.8247333949651</v>
      </c>
      <c r="K85" s="1">
        <f t="shared" si="33"/>
        <v>2153.7476459251357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3" x14ac:dyDescent="0.15">
      <c r="B86" t="s">
        <v>14</v>
      </c>
      <c r="C86" s="1">
        <f>C80*1000000/C75</f>
        <v>2648.8748072330886</v>
      </c>
      <c r="D86" s="1">
        <f t="shared" ref="D86:L86" si="34">D80*1000000/D75</f>
        <v>2684.9706150704533</v>
      </c>
      <c r="E86" s="1">
        <f t="shared" si="34"/>
        <v>2837.0461609348408</v>
      </c>
      <c r="F86" s="1">
        <f t="shared" si="34"/>
        <v>2950.3841196808821</v>
      </c>
      <c r="G86" s="1">
        <f t="shared" si="34"/>
        <v>3207.3885211035099</v>
      </c>
      <c r="H86" s="1">
        <f t="shared" si="34"/>
        <v>3212.5843123253035</v>
      </c>
      <c r="I86" s="1">
        <f t="shared" si="34"/>
        <v>2737.8915507047909</v>
      </c>
      <c r="J86" s="1">
        <f t="shared" si="34"/>
        <v>2204.0675759188639</v>
      </c>
      <c r="K86" s="1">
        <f t="shared" si="34"/>
        <v>2346.7210355531579</v>
      </c>
      <c r="L86" s="10">
        <f t="shared" si="34"/>
        <v>2783.2268895714492</v>
      </c>
      <c r="M86" s="10">
        <f t="shared" ref="M86:R86" si="35">M80*1000000/M75</f>
        <v>2754.1912027101303</v>
      </c>
      <c r="N86" s="10">
        <f t="shared" si="35"/>
        <v>2489.5829534671552</v>
      </c>
      <c r="O86" s="10">
        <f t="shared" si="35"/>
        <v>2534.69402256576</v>
      </c>
      <c r="P86" s="10">
        <f t="shared" si="35"/>
        <v>2644.9441851042011</v>
      </c>
      <c r="Q86" s="10">
        <f t="shared" si="35"/>
        <v>2813.7451956969912</v>
      </c>
      <c r="R86" s="10">
        <f t="shared" si="35"/>
        <v>2795.7289541952041</v>
      </c>
      <c r="S86" s="10">
        <f>S80*1000000/S75</f>
        <v>2825.0519974444105</v>
      </c>
      <c r="T86" s="10">
        <f>T80*1000000/T75</f>
        <v>3010.1102812700201</v>
      </c>
      <c r="U86" s="10">
        <f>U80*1000000/U75</f>
        <v>3079.2775384521369</v>
      </c>
    </row>
    <row r="87" spans="2:23" x14ac:dyDescent="0.15">
      <c r="B87" t="s">
        <v>163</v>
      </c>
      <c r="C87" s="1">
        <f t="shared" ref="C87:L87" si="36">C47/C71</f>
        <v>740.52360039615905</v>
      </c>
      <c r="D87" s="1">
        <f t="shared" si="36"/>
        <v>746.36354025712194</v>
      </c>
      <c r="E87" s="1">
        <f t="shared" si="36"/>
        <v>812.956073498725</v>
      </c>
      <c r="F87" s="1">
        <f t="shared" si="36"/>
        <v>883.40846179963376</v>
      </c>
      <c r="G87" s="1">
        <f t="shared" si="36"/>
        <v>969.0544887104968</v>
      </c>
      <c r="H87" s="1">
        <f t="shared" si="36"/>
        <v>1003.0817965001834</v>
      </c>
      <c r="I87" s="1">
        <f t="shared" si="36"/>
        <v>993.69443949090862</v>
      </c>
      <c r="J87" s="1">
        <f t="shared" si="36"/>
        <v>975.85189642946352</v>
      </c>
      <c r="K87" s="1">
        <f t="shared" si="36"/>
        <v>1010.9888660296319</v>
      </c>
      <c r="L87" s="10">
        <f t="shared" si="36"/>
        <v>852.5069981964491</v>
      </c>
      <c r="M87" s="10">
        <f t="shared" ref="M87:R87" si="37">M47/M71</f>
        <v>879.7161583966099</v>
      </c>
      <c r="N87" s="10">
        <f t="shared" si="37"/>
        <v>843.49634927310046</v>
      </c>
      <c r="O87" s="10">
        <f t="shared" si="37"/>
        <v>835.62142093978764</v>
      </c>
      <c r="P87" s="10">
        <f t="shared" si="37"/>
        <v>807.79672250592591</v>
      </c>
      <c r="Q87" s="10">
        <f t="shared" si="37"/>
        <v>855.28567449957325</v>
      </c>
      <c r="R87" s="10">
        <f t="shared" si="37"/>
        <v>908.73208970556152</v>
      </c>
      <c r="S87" s="10">
        <f>S47/S71</f>
        <v>946.69957520580761</v>
      </c>
      <c r="T87" s="10">
        <f>T47/T71</f>
        <v>957.97094228486549</v>
      </c>
      <c r="U87" s="10">
        <f>U47/U71</f>
        <v>976.74388583180212</v>
      </c>
    </row>
    <row r="88" spans="2:23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3" x14ac:dyDescent="0.15">
      <c r="B89" t="s">
        <v>70</v>
      </c>
      <c r="C89" s="1">
        <f>C87*1000000/C74</f>
        <v>2360.3119313144848</v>
      </c>
      <c r="D89" s="1">
        <f t="shared" ref="D89:K89" si="38">D87*1000000/D74</f>
        <v>2334.043332467123</v>
      </c>
      <c r="E89" s="1">
        <f t="shared" si="38"/>
        <v>2495.051645259115</v>
      </c>
      <c r="F89" s="1">
        <f t="shared" si="38"/>
        <v>2647.8039054688397</v>
      </c>
      <c r="G89" s="1">
        <f t="shared" si="38"/>
        <v>2859.4973392307038</v>
      </c>
      <c r="H89" s="1">
        <f t="shared" si="38"/>
        <v>2933.5414971263026</v>
      </c>
      <c r="I89" s="1">
        <f t="shared" si="38"/>
        <v>2833.6979681132693</v>
      </c>
      <c r="J89" s="1">
        <f t="shared" si="38"/>
        <v>2748.7451927712777</v>
      </c>
      <c r="K89" s="1">
        <f t="shared" si="38"/>
        <v>2847.7177690714302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3" x14ac:dyDescent="0.15">
      <c r="B90" t="s">
        <v>14</v>
      </c>
      <c r="C90" s="1">
        <f>C87*1000000/C75</f>
        <v>2594.0868454461574</v>
      </c>
      <c r="D90" s="1">
        <f t="shared" ref="D90:L90" si="39">D87*1000000/D75</f>
        <v>2564.7907897902464</v>
      </c>
      <c r="E90" s="1">
        <f t="shared" si="39"/>
        <v>2735.7283882681058</v>
      </c>
      <c r="F90" s="1">
        <f t="shared" si="39"/>
        <v>2902.3560340766862</v>
      </c>
      <c r="G90" s="1">
        <f t="shared" si="39"/>
        <v>3127.9405497828061</v>
      </c>
      <c r="H90" s="1">
        <f t="shared" si="39"/>
        <v>3204.0011646880375</v>
      </c>
      <c r="I90" s="1">
        <f t="shared" si="39"/>
        <v>3088.2331022094872</v>
      </c>
      <c r="J90" s="1">
        <f t="shared" si="39"/>
        <v>2995.0296997219325</v>
      </c>
      <c r="K90" s="1">
        <f t="shared" si="39"/>
        <v>3102.8701085952252</v>
      </c>
      <c r="L90" s="10">
        <f t="shared" si="39"/>
        <v>2605.2913507654466</v>
      </c>
      <c r="M90" s="10">
        <f t="shared" ref="M90:R90" si="40">M87*1000000/M75</f>
        <v>2677.9570748383103</v>
      </c>
      <c r="N90" s="10">
        <f t="shared" si="40"/>
        <v>2563.0552411440171</v>
      </c>
      <c r="O90" s="10">
        <f t="shared" si="40"/>
        <v>2514.400987622822</v>
      </c>
      <c r="P90" s="10">
        <f t="shared" si="40"/>
        <v>2458.3517127119949</v>
      </c>
      <c r="Q90" s="10">
        <f t="shared" si="40"/>
        <v>2622.6907316536544</v>
      </c>
      <c r="R90" s="10">
        <f t="shared" si="40"/>
        <v>2796.8474320989358</v>
      </c>
      <c r="S90" s="10">
        <f>S87*1000000/S75</f>
        <v>2921.3622595925076</v>
      </c>
      <c r="T90" s="10">
        <f>T87*1000000/T75</f>
        <v>2958.7551302134675</v>
      </c>
      <c r="U90" s="10">
        <f>U87*1000000/U75</f>
        <v>3003.0003622740305</v>
      </c>
    </row>
    <row r="91" spans="2:23" x14ac:dyDescent="0.15">
      <c r="M91" s="1"/>
      <c r="N91" s="1"/>
      <c r="O91" s="1"/>
    </row>
    <row r="92" spans="2:23" x14ac:dyDescent="0.15">
      <c r="B92" t="s">
        <v>165</v>
      </c>
      <c r="M92" s="1"/>
      <c r="N92" s="1"/>
      <c r="O92" s="1"/>
    </row>
    <row r="94" spans="2:23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754.81</v>
      </c>
      <c r="O94" s="4">
        <f>SUM(O95:O99)</f>
        <v>803.87</v>
      </c>
      <c r="P94" s="4">
        <f>SUM(P95:P99)</f>
        <v>781.85</v>
      </c>
      <c r="Q94" s="4">
        <f>SUM(Q95:Q99)</f>
        <v>826.47</v>
      </c>
      <c r="R94" s="4">
        <f>SUM(R95:R99)</f>
        <v>846.86000000000013</v>
      </c>
      <c r="S94" s="4">
        <v>884.32808904000001</v>
      </c>
      <c r="T94" s="45">
        <v>911.63</v>
      </c>
      <c r="U94" s="45">
        <v>971.46</v>
      </c>
      <c r="V94" s="4">
        <v>997.56301328999996</v>
      </c>
      <c r="W94" s="4">
        <v>991.90445745</v>
      </c>
    </row>
    <row r="95" spans="2:23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241.61</v>
      </c>
      <c r="O95" s="1">
        <v>237.88</v>
      </c>
      <c r="P95" s="1">
        <v>230.93</v>
      </c>
      <c r="Q95" s="1">
        <v>240.06</v>
      </c>
      <c r="R95" s="1">
        <v>251.33</v>
      </c>
    </row>
    <row r="96" spans="2:23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177.97</v>
      </c>
      <c r="O96" s="1">
        <v>204.37</v>
      </c>
      <c r="P96" s="1">
        <v>209.22</v>
      </c>
      <c r="Q96" s="1">
        <v>233.31</v>
      </c>
      <c r="R96" s="1">
        <v>242.11</v>
      </c>
    </row>
    <row r="97" spans="2:21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84.43</v>
      </c>
      <c r="O97" s="1">
        <v>93.46</v>
      </c>
      <c r="P97" s="1">
        <v>96.25</v>
      </c>
      <c r="Q97" s="1">
        <v>98.56</v>
      </c>
      <c r="R97" s="1">
        <v>101.83</v>
      </c>
    </row>
    <row r="98" spans="2:21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203</v>
      </c>
      <c r="O98" s="1">
        <v>207.05</v>
      </c>
      <c r="P98" s="1">
        <v>193.87</v>
      </c>
      <c r="Q98" s="1">
        <v>203.39</v>
      </c>
      <c r="R98" s="1">
        <v>199.06</v>
      </c>
    </row>
    <row r="99" spans="2:21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47.8</v>
      </c>
      <c r="O99" s="1">
        <v>61.11</v>
      </c>
      <c r="P99" s="1">
        <v>51.58</v>
      </c>
      <c r="Q99" s="1">
        <v>51.15</v>
      </c>
      <c r="R99" s="1">
        <v>52.53</v>
      </c>
    </row>
    <row r="100" spans="2:2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1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14.77999999999999</v>
      </c>
      <c r="N101" s="4">
        <f>SUM(N102:N106)</f>
        <v>15.709999999999999</v>
      </c>
      <c r="O101" s="4">
        <f>SUM(O102:O106)</f>
        <v>-9.3999999999999986</v>
      </c>
      <c r="P101" s="4">
        <f>SUM(P102:P106)</f>
        <v>49.66</v>
      </c>
      <c r="Q101" s="4">
        <v>49.44</v>
      </c>
      <c r="R101" s="4">
        <v>50.485455229999992</v>
      </c>
    </row>
    <row r="102" spans="2:21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-34.880000000000003</v>
      </c>
      <c r="N102" s="1">
        <v>21.58</v>
      </c>
      <c r="O102" s="1">
        <v>-1.87</v>
      </c>
      <c r="P102" s="1">
        <v>25.47</v>
      </c>
    </row>
    <row r="103" spans="2:21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33.409999999999997</v>
      </c>
      <c r="N103" s="1">
        <v>-5.93</v>
      </c>
      <c r="O103" s="1">
        <v>-11.37</v>
      </c>
      <c r="P103" s="1">
        <v>1.95</v>
      </c>
    </row>
    <row r="104" spans="2:21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-18.760000000000002</v>
      </c>
      <c r="N104" s="1">
        <v>-8.75</v>
      </c>
      <c r="O104" s="1">
        <v>-22.56</v>
      </c>
      <c r="P104" s="12">
        <v>2.5299999999999998</v>
      </c>
    </row>
    <row r="105" spans="2:21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35.01</v>
      </c>
      <c r="N105" s="1">
        <v>8.81</v>
      </c>
      <c r="O105" s="1">
        <v>26.4</v>
      </c>
      <c r="P105" s="1">
        <v>19.71</v>
      </c>
    </row>
    <row r="106" spans="2:21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</v>
      </c>
      <c r="N106" s="1"/>
      <c r="O106" s="1"/>
      <c r="P106" s="1"/>
    </row>
    <row r="108" spans="2:21" x14ac:dyDescent="0.15">
      <c r="B108" s="3" t="s">
        <v>126</v>
      </c>
    </row>
    <row r="109" spans="2:21" x14ac:dyDescent="0.15">
      <c r="B109" t="s">
        <v>127</v>
      </c>
      <c r="N109" s="1">
        <v>12.513999999999999</v>
      </c>
      <c r="O109" s="1">
        <v>13.887</v>
      </c>
      <c r="P109" s="1">
        <v>13.47302915</v>
      </c>
      <c r="Q109" s="1">
        <v>11.135999999999999</v>
      </c>
      <c r="R109" s="1">
        <v>6.7913251999999993</v>
      </c>
      <c r="S109" s="1">
        <v>7.2919999999999998</v>
      </c>
      <c r="T109" s="1">
        <v>8.0679999999999996</v>
      </c>
      <c r="U109" s="1">
        <v>3.9424434499999998</v>
      </c>
    </row>
    <row r="110" spans="2:21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indices fin phab aj</vt:lpstr>
      <vt:lpstr>pob y pob ajustada</vt:lpstr>
      <vt:lpstr>ayudas intereses</vt:lpstr>
      <vt:lpstr>Cat</vt:lpstr>
      <vt:lpstr>Gal</vt:lpstr>
      <vt:lpstr>And</vt:lpstr>
      <vt:lpstr>Ast</vt:lpstr>
      <vt:lpstr>Cnt</vt:lpstr>
      <vt:lpstr>Rio</vt:lpstr>
      <vt:lpstr>Mu</vt:lpstr>
      <vt:lpstr>Va</vt:lpstr>
      <vt:lpstr>Ara</vt:lpstr>
      <vt:lpstr>C-M</vt:lpstr>
      <vt:lpstr>Cana</vt:lpstr>
      <vt:lpstr>Ex</vt:lpstr>
      <vt:lpstr>Bal</vt:lpstr>
      <vt:lpstr>Mad</vt:lpstr>
      <vt:lpstr>CyL</vt:lpstr>
      <vt:lpstr>Total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cp:lastPrinted>2014-08-22T14:50:20Z</cp:lastPrinted>
  <dcterms:created xsi:type="dcterms:W3CDTF">2011-10-14T12:07:13Z</dcterms:created>
  <dcterms:modified xsi:type="dcterms:W3CDTF">2021-09-01T15:31:20Z</dcterms:modified>
</cp:coreProperties>
</file>